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BREAKDOWN-FAB" sheetId="1" r:id="rId1"/>
  </sheets>
  <definedNames>
    <definedName name="_xlnm.Print_Area" localSheetId="0">'BREAKDOWN-FAB'!$A$1:$P$71</definedName>
  </definedNames>
  <calcPr calcId="152511"/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J39" i="1" s="1"/>
  <c r="E38" i="1"/>
  <c r="F38" i="1" s="1"/>
  <c r="E37" i="1"/>
  <c r="F37" i="1" s="1"/>
  <c r="J37" i="1" s="1"/>
  <c r="E36" i="1"/>
  <c r="F36" i="1" s="1"/>
  <c r="E35" i="1"/>
  <c r="F35" i="1" s="1"/>
  <c r="J35" i="1" s="1"/>
  <c r="E34" i="1"/>
  <c r="F34" i="1" s="1"/>
  <c r="E33" i="1"/>
  <c r="F33" i="1" s="1"/>
  <c r="J33" i="1" s="1"/>
  <c r="E32" i="1"/>
  <c r="F32" i="1" s="1"/>
  <c r="E31" i="1"/>
  <c r="F31" i="1" s="1"/>
  <c r="J31" i="1" s="1"/>
  <c r="E30" i="1"/>
  <c r="F30" i="1" s="1"/>
  <c r="E29" i="1"/>
  <c r="F29" i="1" s="1"/>
  <c r="J29" i="1" s="1"/>
  <c r="E28" i="1"/>
  <c r="F28" i="1" s="1"/>
  <c r="E27" i="1"/>
  <c r="F27" i="1" s="1"/>
  <c r="E26" i="1"/>
  <c r="F26" i="1" s="1"/>
  <c r="E25" i="1"/>
  <c r="F25" i="1" s="1"/>
  <c r="J25" i="1" s="1"/>
  <c r="E24" i="1"/>
  <c r="F24" i="1" s="1"/>
  <c r="E23" i="1"/>
  <c r="F23" i="1" s="1"/>
  <c r="J23" i="1" s="1"/>
  <c r="E22" i="1"/>
  <c r="F22" i="1" s="1"/>
  <c r="E21" i="1"/>
  <c r="F21" i="1" s="1"/>
  <c r="E20" i="1"/>
  <c r="F20" i="1" s="1"/>
  <c r="E19" i="1"/>
  <c r="F19" i="1" s="1"/>
  <c r="J19" i="1" s="1"/>
  <c r="E18" i="1"/>
  <c r="F18" i="1" s="1"/>
  <c r="E17" i="1"/>
  <c r="F17" i="1" s="1"/>
  <c r="J17" i="1" s="1"/>
  <c r="J16" i="1"/>
  <c r="E16" i="1"/>
  <c r="F16" i="1" s="1"/>
  <c r="J15" i="1"/>
  <c r="E15" i="1"/>
  <c r="F15" i="1" s="1"/>
  <c r="A12" i="1"/>
  <c r="M3" i="1"/>
  <c r="N21" i="1" l="1"/>
  <c r="A21" i="1"/>
  <c r="N27" i="1"/>
  <c r="P27" i="1" s="1"/>
  <c r="A27" i="1"/>
  <c r="N16" i="1"/>
  <c r="P16" i="1" s="1"/>
  <c r="A16" i="1"/>
  <c r="J21" i="1"/>
  <c r="J27" i="1"/>
  <c r="N43" i="1"/>
  <c r="A43" i="1"/>
  <c r="J43" i="1"/>
  <c r="N47" i="1"/>
  <c r="A47" i="1"/>
  <c r="J47" i="1"/>
  <c r="N51" i="1"/>
  <c r="P51" i="1" s="1"/>
  <c r="A51" i="1"/>
  <c r="J51" i="1"/>
  <c r="N55" i="1"/>
  <c r="A55" i="1"/>
  <c r="J55" i="1"/>
  <c r="N17" i="1"/>
  <c r="P17" i="1" s="1"/>
  <c r="A17" i="1"/>
  <c r="N23" i="1"/>
  <c r="P23" i="1" s="1"/>
  <c r="A23" i="1"/>
  <c r="N29" i="1"/>
  <c r="P29" i="1" s="1"/>
  <c r="A29" i="1"/>
  <c r="N33" i="1"/>
  <c r="P33" i="1" s="1"/>
  <c r="A33" i="1"/>
  <c r="N37" i="1"/>
  <c r="P37" i="1" s="1"/>
  <c r="A37" i="1"/>
  <c r="N46" i="1"/>
  <c r="P46" i="1" s="1"/>
  <c r="A46" i="1"/>
  <c r="J46" i="1"/>
  <c r="N54" i="1"/>
  <c r="A54" i="1"/>
  <c r="J54" i="1"/>
  <c r="N20" i="1"/>
  <c r="A20" i="1"/>
  <c r="J20" i="1"/>
  <c r="N24" i="1"/>
  <c r="P24" i="1" s="1"/>
  <c r="A24" i="1"/>
  <c r="J24" i="1"/>
  <c r="N28" i="1"/>
  <c r="P28" i="1" s="1"/>
  <c r="A28" i="1"/>
  <c r="J28" i="1"/>
  <c r="N32" i="1"/>
  <c r="A32" i="1"/>
  <c r="J32" i="1"/>
  <c r="N36" i="1"/>
  <c r="A36" i="1"/>
  <c r="J36" i="1"/>
  <c r="N38" i="1"/>
  <c r="P38" i="1" s="1"/>
  <c r="A38" i="1"/>
  <c r="J38" i="1"/>
  <c r="N40" i="1"/>
  <c r="P40" i="1" s="1"/>
  <c r="A40" i="1"/>
  <c r="J40" i="1"/>
  <c r="N44" i="1"/>
  <c r="A44" i="1"/>
  <c r="J44" i="1"/>
  <c r="N48" i="1"/>
  <c r="A48" i="1"/>
  <c r="J48" i="1"/>
  <c r="N52" i="1"/>
  <c r="P52" i="1" s="1"/>
  <c r="A52" i="1"/>
  <c r="J52" i="1"/>
  <c r="N56" i="1"/>
  <c r="P56" i="1" s="1"/>
  <c r="A56" i="1"/>
  <c r="J56" i="1"/>
  <c r="N19" i="1"/>
  <c r="P19" i="1" s="1"/>
  <c r="A19" i="1"/>
  <c r="N25" i="1"/>
  <c r="P25" i="1" s="1"/>
  <c r="A25" i="1"/>
  <c r="N31" i="1"/>
  <c r="P31" i="1" s="1"/>
  <c r="A31" i="1"/>
  <c r="N35" i="1"/>
  <c r="P35" i="1" s="1"/>
  <c r="A35" i="1"/>
  <c r="N39" i="1"/>
  <c r="P39" i="1" s="1"/>
  <c r="A39" i="1"/>
  <c r="N42" i="1"/>
  <c r="P42" i="1" s="1"/>
  <c r="A42" i="1"/>
  <c r="J42" i="1"/>
  <c r="N50" i="1"/>
  <c r="P50" i="1" s="1"/>
  <c r="A50" i="1"/>
  <c r="J50" i="1"/>
  <c r="N18" i="1"/>
  <c r="A18" i="1"/>
  <c r="J18" i="1"/>
  <c r="O59" i="1" s="1"/>
  <c r="N22" i="1"/>
  <c r="A22" i="1"/>
  <c r="J22" i="1"/>
  <c r="N26" i="1"/>
  <c r="P26" i="1" s="1"/>
  <c r="A26" i="1"/>
  <c r="J26" i="1"/>
  <c r="N30" i="1"/>
  <c r="P30" i="1" s="1"/>
  <c r="A30" i="1"/>
  <c r="J30" i="1"/>
  <c r="N34" i="1"/>
  <c r="A34" i="1"/>
  <c r="J34" i="1"/>
  <c r="N15" i="1"/>
  <c r="A15" i="1"/>
  <c r="N41" i="1"/>
  <c r="P41" i="1" s="1"/>
  <c r="A41" i="1"/>
  <c r="J41" i="1"/>
  <c r="N45" i="1"/>
  <c r="A45" i="1"/>
  <c r="J45" i="1"/>
  <c r="N49" i="1"/>
  <c r="A49" i="1"/>
  <c r="J49" i="1"/>
  <c r="N53" i="1"/>
  <c r="P53" i="1" s="1"/>
  <c r="A53" i="1"/>
  <c r="J53" i="1"/>
  <c r="N57" i="1"/>
  <c r="P57" i="1" s="1"/>
  <c r="A57" i="1"/>
  <c r="J57" i="1"/>
  <c r="P45" i="1" l="1"/>
  <c r="P34" i="1"/>
  <c r="P18" i="1"/>
  <c r="P44" i="1"/>
  <c r="P32" i="1"/>
  <c r="P54" i="1"/>
  <c r="P55" i="1"/>
  <c r="P49" i="1"/>
  <c r="P15" i="1"/>
  <c r="O60" i="1"/>
  <c r="O61" i="1" s="1"/>
  <c r="O62" i="1" s="1"/>
  <c r="O63" i="1" s="1"/>
  <c r="P22" i="1"/>
  <c r="P48" i="1"/>
  <c r="P36" i="1"/>
  <c r="P20" i="1"/>
  <c r="P43" i="1"/>
  <c r="P21" i="1"/>
  <c r="P47" i="1"/>
  <c r="O11" i="1" l="1"/>
</calcChain>
</file>

<file path=xl/sharedStrings.xml><?xml version="1.0" encoding="utf-8"?>
<sst xmlns="http://schemas.openxmlformats.org/spreadsheetml/2006/main" count="163" uniqueCount="79">
  <si>
    <t>556 Haddon Ave Suite B Collingswood NJ 08108</t>
  </si>
  <si>
    <t>DATE:</t>
  </si>
  <si>
    <t>Project: POLICE &amp; FIRE HEADQUARTERS EOC WING</t>
  </si>
  <si>
    <r>
      <rPr>
        <b/>
        <sz val="10"/>
        <color theme="1"/>
        <rFont val="Calibri"/>
        <charset val="134"/>
        <scheme val="minor"/>
      </rPr>
      <t>Address</t>
    </r>
    <r>
      <rPr>
        <b/>
        <sz val="10"/>
        <color rgb="FFFF0000"/>
        <rFont val="Calibri"/>
        <charset val="134"/>
        <scheme val="minor"/>
      </rPr>
      <t>:</t>
    </r>
    <r>
      <rPr>
        <b/>
        <sz val="10"/>
        <rFont val="Calibri"/>
        <charset val="134"/>
        <scheme val="minor"/>
      </rPr>
      <t xml:space="preserve"> 556 Haddon Ave Suite B Collingswood NJ 08108</t>
    </r>
  </si>
  <si>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</si>
  <si>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</si>
  <si>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</si>
  <si>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</si>
  <si>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</si>
  <si>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</si>
  <si>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</si>
  <si>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</si>
  <si>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</si>
  <si>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</si>
  <si>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</si>
  <si>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
+ Equipment</t>
  </si>
  <si>
    <t>TOTAL LABOR COST</t>
  </si>
  <si>
    <t xml:space="preserve">MANHOURS </t>
  </si>
  <si>
    <t>TOTAL TRADE
COST</t>
  </si>
  <si>
    <t xml:space="preserve">          DISTRIBUTION</t>
  </si>
  <si>
    <t>DATA/TELECOMMUNICATION</t>
  </si>
  <si>
    <t>FLOOR PLAN</t>
  </si>
  <si>
    <t>T102-T501</t>
  </si>
  <si>
    <t>(2) 1" Conduit for Power</t>
  </si>
  <si>
    <t>FT</t>
  </si>
  <si>
    <t>J-Hooks Three CAT6 Cables</t>
  </si>
  <si>
    <t>1-1/2" U/G Conduit</t>
  </si>
  <si>
    <t>MDF to outdoor (2) OM4 50/125 Multimode 12 strand Fiber with LC Connectors</t>
  </si>
  <si>
    <t>New Wire Cabling</t>
  </si>
  <si>
    <t>Wire Up Vertical Wire Management</t>
  </si>
  <si>
    <t>(10) Cat 6 Cables to Termination panel</t>
  </si>
  <si>
    <t xml:space="preserve">Reconnect All cabling </t>
  </si>
  <si>
    <t>LS</t>
  </si>
  <si>
    <t>Access Door</t>
  </si>
  <si>
    <t>EA</t>
  </si>
  <si>
    <t>Security cameras</t>
  </si>
  <si>
    <t>1" EMT Conduit</t>
  </si>
  <si>
    <t>12"x1-1/2"  Cable Rack (4 rack)</t>
  </si>
  <si>
    <t>2-Port faceplate with 1 category 6 data jack and 1 blank</t>
  </si>
  <si>
    <t>1 category 6 RJ45 jack for Wireless Access Points</t>
  </si>
  <si>
    <t>2-Port faceplate with 1 category 6 data jack and 1 coaxial jack</t>
  </si>
  <si>
    <t>2-Port faceplate with 2 category 6 data jacks</t>
  </si>
  <si>
    <t>Post Rack</t>
  </si>
  <si>
    <t>Ceiling Mount Kit</t>
  </si>
  <si>
    <t>Wall Angle Support</t>
  </si>
  <si>
    <t>T-Junction Splice Kit</t>
  </si>
  <si>
    <t>Cable Runway Elevation Kit</t>
  </si>
  <si>
    <t>Triangle Wall Support</t>
  </si>
  <si>
    <t>48 Port Category 6A Copper patch Panel</t>
  </si>
  <si>
    <t>2RU Horizontal Wire Management</t>
  </si>
  <si>
    <t>2 U Fiber Patch Panel</t>
  </si>
  <si>
    <t>LC Connectors, OS2, 12 Pack</t>
  </si>
  <si>
    <t>LC Connectors, OM4, 12 Pack</t>
  </si>
  <si>
    <t>Fiber Adapter Panel, 6 Port</t>
  </si>
  <si>
    <t>Fiber Adapter Panel, 12 port</t>
  </si>
  <si>
    <t>Installation of new backbone communication fiber between MDFs and IDFs consist of 6 strand fiber of OS2/OM4</t>
  </si>
  <si>
    <t>Remove to source all old existing data cable &amp; outlets to desks, printers &amp; any other data location for bidding</t>
  </si>
  <si>
    <t>Credential Reader to be relocated</t>
  </si>
  <si>
    <t>Monitor to be removed</t>
  </si>
  <si>
    <t>Remove &amp; save Digital Sign Player</t>
  </si>
  <si>
    <t>Cam. to be removed</t>
  </si>
  <si>
    <t>Intercom station to be removed</t>
  </si>
  <si>
    <t>Access Point to be removed</t>
  </si>
  <si>
    <t>Outlet to be removed</t>
  </si>
  <si>
    <t>Remove Projector</t>
  </si>
  <si>
    <t>Remove old Tube Televisions &amp; mounting brackets</t>
  </si>
  <si>
    <t>Exterior CR reader to be removed &amp; save for re_installation</t>
  </si>
  <si>
    <t>Label &amp; Disconnect all wiring to components in the equipment racks &amp; wrap &amp; protect in place</t>
  </si>
  <si>
    <t>Projector, screens, television to be removed, store &amp; reinstall</t>
  </si>
  <si>
    <t xml:space="preserve">TOTAL MATERIAL COST  </t>
  </si>
  <si>
    <t xml:space="preserve">TOTAL LABOR COST  </t>
  </si>
  <si>
    <t xml:space="preserve">TOTAL COST  </t>
  </si>
  <si>
    <t xml:space="preserve">OVERHEADS &amp; PROFIT  </t>
  </si>
  <si>
    <t xml:space="preserve">TOTAL BID  </t>
  </si>
  <si>
    <t xml:space="preserve">      SCOPE OF ESTIMATE:</t>
  </si>
  <si>
    <t>I</t>
  </si>
  <si>
    <t>II</t>
  </si>
  <si>
    <t>NOTES</t>
  </si>
  <si>
    <t>Union Labor 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</si>
</sst>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34">
    <font>
      <sz val="11"/>
      <color theme="1"/>
      <name val="Calibri"/>
      <charset val="134"/>
      <scheme val="minor"/>
    </font>
    <font>
      <b/>
      <sz val="24"/>
      <color rgb="FF00B0F0"/>
      <name val="Calibri"/>
      <charset val="134"/>
      <scheme val="minor"/>
    </font>
    <font>
      <sz val="24"/>
      <name val="Calibri"/>
      <charset val="134"/>
      <scheme val="minor"/>
    </font>
    <font>
      <b/>
      <sz val="14"/>
      <color rgb="FF00B050"/>
      <name val="Calibri"/>
      <charset val="134"/>
      <scheme val="minor"/>
    </font>
    <font>
      <b/>
      <sz val="26"/>
      <color rgb="FF00B050"/>
      <name val="Calibri"/>
      <charset val="134"/>
      <scheme val="minor"/>
    </font>
    <font>
      <b/>
      <sz val="24"/>
      <color theme="0" tint="-0.34998626667073579"/>
      <name val="Calibri"/>
      <charset val="134"/>
      <scheme val="minor"/>
    </font>
    <font>
      <b/>
      <sz val="14"/>
      <color theme="2" tint="-0.249977111117893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24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4" tint="0.79995117038483843"/>
      <name val="Calibri"/>
      <charset val="134"/>
      <scheme val="minor"/>
    </font>
    <font>
      <b/>
      <sz val="12"/>
      <color theme="4" tint="-0.499984740745262"/>
      <name val="Calibri"/>
      <charset val="134"/>
      <scheme val="minor"/>
    </font>
    <font>
      <b/>
      <sz val="18"/>
      <color theme="2" tint="-0.249977111117893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name val="Arial"/>
      <charset val="134"/>
    </font>
    <font>
      <b/>
      <sz val="10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0F27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0" fontId="30" fillId="0" borderId="0"/>
  </cellStyleXfs>
  <cellXfs count="150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1" fillId="3" borderId="0" xfId="6" applyFont="1" applyFill="1"/>
    <xf numFmtId="0" fontId="2" fillId="3" borderId="0" xfId="6" applyFont="1" applyFill="1"/>
    <xf numFmtId="0" fontId="2" fillId="3" borderId="0" xfId="0" applyFont="1" applyFill="1"/>
    <xf numFmtId="0" fontId="3" fillId="3" borderId="0" xfId="6" applyFont="1" applyFill="1" applyAlignment="1">
      <alignment wrapText="1"/>
    </xf>
    <xf numFmtId="0" fontId="5" fillId="3" borderId="0" xfId="6" applyFont="1" applyFill="1"/>
    <xf numFmtId="0" fontId="6" fillId="3" borderId="0" xfId="6" applyFont="1" applyFill="1" applyAlignment="1">
      <alignment wrapText="1"/>
    </xf>
    <xf numFmtId="0" fontId="8" fillId="3" borderId="0" xfId="6" applyFont="1" applyFill="1"/>
    <xf numFmtId="0" fontId="5" fillId="3" borderId="0" xfId="6" applyFont="1" applyFill="1" applyAlignment="1">
      <alignment vertical="center"/>
    </xf>
    <xf numFmtId="0" fontId="10" fillId="3" borderId="0" xfId="6" applyFont="1" applyFill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15" fillId="3" borderId="11" xfId="3" applyFont="1" applyFill="1" applyBorder="1" applyAlignment="1">
      <alignment horizontal="right" vertical="center"/>
    </xf>
    <xf numFmtId="0" fontId="15" fillId="3" borderId="11" xfId="5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44" fontId="15" fillId="3" borderId="11" xfId="2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9" fontId="17" fillId="0" borderId="11" xfId="0" applyNumberFormat="1" applyFont="1" applyBorder="1" applyAlignment="1">
      <alignment horizontal="center" vertical="center"/>
    </xf>
    <xf numFmtId="44" fontId="0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44" fontId="0" fillId="3" borderId="11" xfId="4" applyNumberFormat="1" applyFont="1" applyFill="1" applyBorder="1" applyAlignment="1">
      <alignment horizontal="center" vertical="center"/>
    </xf>
    <xf numFmtId="0" fontId="0" fillId="3" borderId="11" xfId="2" applyNumberFormat="1" applyFont="1" applyFill="1" applyBorder="1" applyAlignment="1">
      <alignment horizontal="center" vertical="center"/>
    </xf>
    <xf numFmtId="164" fontId="0" fillId="3" borderId="11" xfId="1" applyFont="1" applyFill="1" applyBorder="1" applyAlignment="1">
      <alignment horizontal="center" vertical="center"/>
    </xf>
    <xf numFmtId="166" fontId="0" fillId="3" borderId="11" xfId="2" applyNumberFormat="1" applyFont="1" applyFill="1" applyBorder="1" applyAlignment="1">
      <alignment horizontal="center" vertical="center"/>
    </xf>
    <xf numFmtId="44" fontId="0" fillId="3" borderId="16" xfId="2" applyFont="1" applyFill="1" applyBorder="1" applyAlignment="1">
      <alignment horizontal="center" vertical="center"/>
    </xf>
    <xf numFmtId="167" fontId="0" fillId="3" borderId="11" xfId="2" applyNumberFormat="1" applyFont="1" applyFill="1" applyBorder="1" applyAlignment="1">
      <alignment horizontal="center" vertical="center"/>
    </xf>
    <xf numFmtId="1" fontId="0" fillId="3" borderId="11" xfId="2" applyNumberFormat="1" applyFont="1" applyFill="1" applyBorder="1" applyAlignment="1">
      <alignment horizontal="center" vertical="center"/>
    </xf>
    <xf numFmtId="164" fontId="0" fillId="3" borderId="11" xfId="1" applyFont="1" applyFill="1" applyBorder="1" applyAlignment="1">
      <alignment vertical="center"/>
    </xf>
    <xf numFmtId="0" fontId="4" fillId="3" borderId="0" xfId="6" applyFont="1" applyFill="1" applyAlignment="1">
      <alignment vertical="center" wrapText="1"/>
    </xf>
    <xf numFmtId="0" fontId="23" fillId="3" borderId="0" xfId="6" applyFont="1" applyFill="1" applyAlignment="1">
      <alignment vertical="center" wrapText="1"/>
    </xf>
    <xf numFmtId="14" fontId="24" fillId="3" borderId="0" xfId="6" applyNumberFormat="1" applyFont="1" applyFill="1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44" fontId="0" fillId="0" borderId="0" xfId="0" applyNumberFormat="1"/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wrapText="1"/>
    </xf>
    <xf numFmtId="0" fontId="7" fillId="3" borderId="0" xfId="6" applyFont="1" applyFill="1" applyAlignment="1">
      <alignment horizontal="center" wrapText="1"/>
    </xf>
    <xf numFmtId="0" fontId="18" fillId="3" borderId="0" xfId="6" applyFont="1" applyFill="1" applyAlignment="1">
      <alignment horizontal="center" wrapText="1"/>
    </xf>
    <xf numFmtId="14" fontId="9" fillId="3" borderId="0" xfId="6" applyNumberFormat="1" applyFont="1" applyFill="1" applyAlignment="1">
      <alignment horizontal="right" wrapText="1"/>
    </xf>
    <xf numFmtId="14" fontId="9" fillId="3" borderId="0" xfId="6" applyNumberFormat="1" applyFont="1" applyFill="1" applyAlignment="1">
      <alignment horizontal="left" wrapText="1"/>
    </xf>
    <xf numFmtId="0" fontId="11" fillId="0" borderId="1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left" vertical="center"/>
    </xf>
    <xf numFmtId="0" fontId="27" fillId="4" borderId="20" xfId="0" applyFont="1" applyFill="1" applyBorder="1" applyAlignment="1">
      <alignment horizontal="left" vertical="center"/>
    </xf>
    <xf numFmtId="0" fontId="27" fillId="4" borderId="31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 wrapText="1"/>
    </xf>
    <xf numFmtId="0" fontId="25" fillId="5" borderId="26" xfId="0" applyFont="1" applyFill="1" applyBorder="1" applyAlignment="1">
      <alignment horizontal="left" vertical="center" wrapText="1"/>
    </xf>
    <xf numFmtId="0" fontId="25" fillId="5" borderId="33" xfId="0" applyFont="1" applyFill="1" applyBorder="1" applyAlignment="1">
      <alignment horizontal="left" vertic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20" fillId="6" borderId="0" xfId="0" applyFont="1" applyFill="1"/>
    <xf numFmtId="0" fontId="21" fillId="6" borderId="1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4" fontId="20" fillId="6" borderId="3" xfId="2" applyFont="1" applyFill="1" applyBorder="1" applyAlignment="1">
      <alignment horizontal="center" vertical="center"/>
    </xf>
    <xf numFmtId="0" fontId="0" fillId="6" borderId="0" xfId="0" applyFont="1" applyFill="1"/>
    <xf numFmtId="0" fontId="31" fillId="6" borderId="3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/>
    </xf>
    <xf numFmtId="44" fontId="31" fillId="6" borderId="3" xfId="0" applyNumberFormat="1" applyFont="1" applyFill="1" applyBorder="1" applyAlignment="1">
      <alignment horizontal="center" vertical="center" wrapText="1"/>
    </xf>
    <xf numFmtId="44" fontId="31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44" fontId="31" fillId="6" borderId="1" xfId="2" applyFont="1" applyFill="1" applyBorder="1" applyAlignment="1">
      <alignment horizontal="center" vertical="center" wrapText="1"/>
    </xf>
    <xf numFmtId="166" fontId="31" fillId="6" borderId="1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31" fillId="6" borderId="1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/>
    </xf>
    <xf numFmtId="44" fontId="32" fillId="6" borderId="6" xfId="2" applyFont="1" applyFill="1" applyBorder="1" applyAlignment="1">
      <alignment horizontal="center" vertical="center"/>
    </xf>
    <xf numFmtId="0" fontId="32" fillId="6" borderId="6" xfId="2" applyNumberFormat="1" applyFont="1" applyFill="1" applyBorder="1" applyAlignment="1">
      <alignment horizontal="center" vertical="center"/>
    </xf>
    <xf numFmtId="0" fontId="32" fillId="6" borderId="6" xfId="2" applyNumberFormat="1" applyFont="1" applyFill="1" applyBorder="1" applyAlignment="1">
      <alignment horizontal="center"/>
    </xf>
    <xf numFmtId="44" fontId="32" fillId="6" borderId="6" xfId="2" applyFont="1" applyFill="1" applyBorder="1" applyAlignment="1">
      <alignment horizontal="center"/>
    </xf>
    <xf numFmtId="166" fontId="32" fillId="6" borderId="14" xfId="2" applyNumberFormat="1" applyFont="1" applyFill="1" applyBorder="1" applyAlignment="1">
      <alignment horizontal="center"/>
    </xf>
    <xf numFmtId="44" fontId="32" fillId="6" borderId="15" xfId="2" applyFont="1" applyFill="1" applyBorder="1" applyAlignment="1">
      <alignment horizontal="center"/>
    </xf>
    <xf numFmtId="0" fontId="32" fillId="6" borderId="11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9" fontId="32" fillId="6" borderId="11" xfId="3" applyFont="1" applyFill="1" applyBorder="1" applyAlignment="1">
      <alignment horizontal="center" vertical="center"/>
    </xf>
    <xf numFmtId="0" fontId="32" fillId="6" borderId="11" xfId="5" applyFont="1" applyFill="1" applyBorder="1" applyAlignment="1">
      <alignment horizontal="center" vertical="center"/>
    </xf>
    <xf numFmtId="44" fontId="32" fillId="6" borderId="11" xfId="2" applyFont="1" applyFill="1" applyBorder="1" applyAlignment="1">
      <alignment horizontal="center" vertical="center"/>
    </xf>
    <xf numFmtId="44" fontId="32" fillId="6" borderId="11" xfId="4" applyNumberFormat="1" applyFont="1" applyFill="1" applyBorder="1" applyAlignment="1">
      <alignment horizontal="center" vertical="center"/>
    </xf>
    <xf numFmtId="0" fontId="32" fillId="6" borderId="11" xfId="2" applyNumberFormat="1" applyFont="1" applyFill="1" applyBorder="1" applyAlignment="1">
      <alignment horizontal="center" vertical="center"/>
    </xf>
    <xf numFmtId="164" fontId="32" fillId="6" borderId="11" xfId="1" applyFont="1" applyFill="1" applyBorder="1" applyAlignment="1">
      <alignment horizontal="center" vertical="center"/>
    </xf>
    <xf numFmtId="166" fontId="31" fillId="6" borderId="1" xfId="0" applyNumberFormat="1" applyFont="1" applyFill="1" applyBorder="1" applyAlignment="1">
      <alignment horizontal="center" vertical="center"/>
    </xf>
    <xf numFmtId="166" fontId="31" fillId="6" borderId="4" xfId="0" applyNumberFormat="1" applyFont="1" applyFill="1" applyBorder="1" applyAlignment="1">
      <alignment horizontal="center" vertical="center"/>
    </xf>
    <xf numFmtId="0" fontId="33" fillId="6" borderId="1" xfId="5" applyFont="1" applyFill="1" applyBorder="1" applyAlignment="1">
      <alignment horizontal="left" vertical="top"/>
    </xf>
    <xf numFmtId="0" fontId="33" fillId="6" borderId="2" xfId="5" applyFont="1" applyFill="1" applyBorder="1" applyAlignment="1">
      <alignment horizontal="left" vertical="top"/>
    </xf>
    <xf numFmtId="0" fontId="33" fillId="6" borderId="4" xfId="5" applyFont="1" applyFill="1" applyBorder="1" applyAlignment="1">
      <alignment horizontal="left" vertical="top"/>
    </xf>
    <xf numFmtId="167" fontId="33" fillId="6" borderId="1" xfId="2" applyNumberFormat="1" applyFont="1" applyFill="1" applyBorder="1" applyAlignment="1">
      <alignment horizontal="center" vertical="top"/>
    </xf>
    <xf numFmtId="167" fontId="33" fillId="6" borderId="4" xfId="2" applyNumberFormat="1" applyFont="1" applyFill="1" applyBorder="1" applyAlignment="1">
      <alignment horizontal="center" vertical="top"/>
    </xf>
    <xf numFmtId="44" fontId="32" fillId="6" borderId="0" xfId="0" applyNumberFormat="1" applyFont="1" applyFill="1"/>
    <xf numFmtId="0" fontId="33" fillId="6" borderId="4" xfId="5" applyFont="1" applyFill="1" applyBorder="1" applyAlignment="1">
      <alignment horizontal="right" vertical="top"/>
    </xf>
    <xf numFmtId="9" fontId="33" fillId="6" borderId="3" xfId="3" applyFont="1" applyFill="1" applyBorder="1" applyAlignment="1">
      <alignment vertical="top"/>
    </xf>
    <xf numFmtId="0" fontId="33" fillId="6" borderId="1" xfId="5" applyFont="1" applyFill="1" applyBorder="1" applyAlignment="1">
      <alignment horizontal="left" vertical="center"/>
    </xf>
    <xf numFmtId="0" fontId="33" fillId="6" borderId="2" xfId="5" applyFont="1" applyFill="1" applyBorder="1" applyAlignment="1">
      <alignment horizontal="left" vertical="center"/>
    </xf>
    <xf numFmtId="0" fontId="33" fillId="6" borderId="4" xfId="5" applyFont="1" applyFill="1" applyBorder="1" applyAlignment="1">
      <alignment horizontal="left" vertical="center"/>
    </xf>
    <xf numFmtId="167" fontId="33" fillId="6" borderId="1" xfId="2" applyNumberFormat="1" applyFont="1" applyFill="1" applyBorder="1" applyAlignment="1">
      <alignment horizontal="center" vertical="center"/>
    </xf>
    <xf numFmtId="167" fontId="33" fillId="6" borderId="4" xfId="2" applyNumberFormat="1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left"/>
    </xf>
    <xf numFmtId="0" fontId="31" fillId="6" borderId="2" xfId="0" applyFont="1" applyFill="1" applyBorder="1" applyAlignment="1">
      <alignment horizontal="left"/>
    </xf>
    <xf numFmtId="0" fontId="31" fillId="6" borderId="4" xfId="0" applyFont="1" applyFill="1" applyBorder="1" applyAlignment="1">
      <alignment horizontal="left"/>
    </xf>
    <xf numFmtId="0" fontId="31" fillId="6" borderId="2" xfId="0" applyFont="1" applyFill="1" applyBorder="1" applyAlignment="1">
      <alignment horizontal="center"/>
    </xf>
    <xf numFmtId="0" fontId="31" fillId="6" borderId="21" xfId="0" applyFont="1" applyFill="1" applyBorder="1" applyAlignment="1">
      <alignment horizontal="left"/>
    </xf>
    <xf numFmtId="0" fontId="31" fillId="6" borderId="22" xfId="0" applyFont="1" applyFill="1" applyBorder="1" applyAlignment="1">
      <alignment horizontal="left"/>
    </xf>
    <xf numFmtId="0" fontId="31" fillId="6" borderId="32" xfId="0" applyFont="1" applyFill="1" applyBorder="1" applyAlignment="1">
      <alignment horizontal="left"/>
    </xf>
    <xf numFmtId="0" fontId="32" fillId="6" borderId="27" xfId="0" applyFont="1" applyFill="1" applyBorder="1" applyAlignment="1">
      <alignment horizontal="center"/>
    </xf>
    <xf numFmtId="0" fontId="32" fillId="6" borderId="28" xfId="0" applyFont="1" applyFill="1" applyBorder="1" applyAlignment="1">
      <alignment horizontal="center"/>
    </xf>
    <xf numFmtId="0" fontId="32" fillId="6" borderId="29" xfId="0" applyFont="1" applyFill="1" applyBorder="1" applyAlignment="1">
      <alignment horizontal="left" vertical="center"/>
    </xf>
    <xf numFmtId="0" fontId="32" fillId="6" borderId="30" xfId="0" applyFont="1" applyFill="1" applyBorder="1" applyAlignment="1">
      <alignment horizontal="left" vertical="center"/>
    </xf>
    <xf numFmtId="0" fontId="32" fillId="6" borderId="34" xfId="0" applyFont="1" applyFill="1" applyBorder="1" applyAlignment="1">
      <alignment horizontal="left" vertical="center"/>
    </xf>
  </cellXfs>
  <cellStyles count="7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Normal 5" xfId="6"/>
    <cellStyle name="Percent" xfId="3" builtinId="5"/>
  </cellStyles>
  <dxfs count="0"/>
  <tableStyles count="0" defaultTableStyle="TableStyleMedium2" defaultPivotStyle="PivotStyleLight16"/>
  <colors>
    <mruColors>
      <color rgb="FF030F27"/>
      <color rgb="FFFF00FF"/>
      <color rgb="FFFF0066"/>
      <color rgb="FFF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154027</xdr:colOff>
      <xdr:row>0</xdr:row>
      <xdr:rowOff>66675</xdr:rowOff>
    </xdr:from>
    <xdr:to>
      <xdr:col>2</xdr:col>
      <xdr:colOff>615824</xdr:colOff>
      <xdr:row>3</xdr:row>
      <xdr:rowOff>274320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436" y="66675"/>
          <a:ext cx="1189161" cy="121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4506668294322"/>
  </sheetPr>
  <dimension ref="A1:R71"/>
  <sheetViews>
    <sheetView tabSelected="1" view="pageBreakPreview" zoomScale="80" zoomScaleNormal="85" zoomScaleSheetLayoutView="80" workbookViewId="0">
      <pane ySplit="8" topLeftCell="A56" activePane="bottomLeft" state="frozen"/>
      <selection pane="bottomLeft" activeCell="C56" sqref="C56"/>
    </sheetView>
  </sheetViews>
  <sheetFormatPr defaultColWidth="8.85546875" defaultRowHeight="15"/>
  <cols>
    <col min="1" max="1" width="4.42578125" style="2" customWidth="1"/>
    <col min="2" max="2" width="10.85546875" style="2" customWidth="1"/>
    <col min="3" max="3" width="62.42578125" style="3" customWidth="1"/>
    <col min="4" max="4" width="10.28515625" style="3" customWidth="1"/>
    <col min="5" max="6" width="10" style="4" customWidth="1"/>
    <col min="7" max="7" width="5.42578125" style="4" customWidth="1"/>
    <col min="8" max="8" width="10.28515625" style="5" customWidth="1"/>
    <col min="9" max="9" width="5.85546875" style="5" customWidth="1"/>
    <col min="10" max="10" width="11.140625" style="5" customWidth="1"/>
    <col min="11" max="11" width="11.85546875" style="3" customWidth="1"/>
    <col min="12" max="12" width="13.7109375" style="6" customWidth="1"/>
    <col min="13" max="13" width="5.42578125" style="4" customWidth="1"/>
    <col min="14" max="14" width="11.85546875" style="7" customWidth="1"/>
    <col min="15" max="15" width="12.28515625" style="8" customWidth="1"/>
    <col min="16" max="16" width="13.28515625" style="9" customWidth="1"/>
    <col min="17" max="16384" width="8.85546875" style="2"/>
  </cols>
  <sheetData>
    <row r="1" spans="1:18" ht="30.75" customHeight="1">
      <c r="A1" s="10"/>
      <c r="B1" s="10"/>
      <c r="C1" s="11"/>
      <c r="D1" s="11"/>
      <c r="E1" s="11"/>
      <c r="F1" s="12"/>
      <c r="G1" s="13"/>
      <c r="H1" s="57"/>
      <c r="I1" s="57"/>
      <c r="J1" s="57"/>
      <c r="K1" s="57"/>
      <c r="L1" s="57"/>
      <c r="M1" s="57"/>
      <c r="N1" s="57"/>
      <c r="O1" s="57"/>
      <c r="P1" s="57"/>
      <c r="Q1" s="46"/>
    </row>
    <row r="2" spans="1:18" ht="29.25" customHeight="1">
      <c r="A2" s="10"/>
      <c r="B2" s="14"/>
      <c r="C2" s="11"/>
      <c r="D2" s="11"/>
      <c r="E2" s="11"/>
      <c r="F2" s="12"/>
      <c r="G2" s="15"/>
      <c r="H2" s="58" t="s">
        <v>0</v>
      </c>
      <c r="I2" s="59"/>
      <c r="J2" s="59"/>
      <c r="K2" s="59"/>
      <c r="L2" s="59"/>
      <c r="M2" s="59"/>
      <c r="N2" s="59"/>
      <c r="O2" s="59"/>
      <c r="P2" s="59"/>
      <c r="Q2" s="47"/>
    </row>
    <row r="3" spans="1:18" ht="19.5" customHeight="1">
      <c r="A3" s="10"/>
      <c r="B3" s="14"/>
      <c r="C3" s="11"/>
      <c r="D3" s="11"/>
      <c r="E3" s="11"/>
      <c r="F3" s="11"/>
      <c r="G3" s="16"/>
      <c r="H3" s="60" t="s">
        <v>1</v>
      </c>
      <c r="I3" s="60"/>
      <c r="J3" s="60"/>
      <c r="K3" s="60"/>
      <c r="L3" s="60"/>
      <c r="M3" s="61">
        <f ca="1">TODAY()</f>
        <v>45442</v>
      </c>
      <c r="N3" s="61"/>
      <c r="O3" s="61"/>
      <c r="P3" s="61"/>
      <c r="Q3" s="48"/>
    </row>
    <row r="4" spans="1:18" ht="31.5">
      <c r="A4" s="10"/>
      <c r="B4" s="14"/>
      <c r="C4" s="11"/>
      <c r="D4" s="11"/>
      <c r="E4" s="11"/>
      <c r="F4" s="11"/>
      <c r="G4" s="17"/>
      <c r="H4" s="18"/>
      <c r="I4" s="18"/>
      <c r="J4" s="18"/>
      <c r="K4" s="18"/>
      <c r="L4" s="36"/>
      <c r="M4" s="37"/>
      <c r="N4" s="37"/>
      <c r="O4" s="37"/>
      <c r="P4" s="37"/>
      <c r="Q4" s="37"/>
    </row>
    <row r="5" spans="1:18">
      <c r="A5" s="62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49"/>
    </row>
    <row r="6" spans="1:18">
      <c r="A6" s="65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49"/>
    </row>
    <row r="7" spans="1:18" s="92" customFormat="1" ht="15.75">
      <c r="A7" s="82"/>
      <c r="B7" s="82"/>
      <c r="C7" s="83"/>
      <c r="D7" s="82"/>
      <c r="E7" s="82"/>
      <c r="F7" s="82"/>
      <c r="G7" s="82"/>
      <c r="H7" s="82"/>
      <c r="I7" s="84"/>
      <c r="J7" s="85"/>
      <c r="K7" s="86"/>
      <c r="L7" s="87"/>
      <c r="M7" s="88"/>
      <c r="N7" s="89" t="s">
        <v>4</v>
      </c>
      <c r="O7" s="90"/>
      <c r="P7" s="91">
        <v>230</v>
      </c>
    </row>
    <row r="8" spans="1:18" s="100" customFormat="1" ht="45">
      <c r="A8" s="93" t="s">
        <v>5</v>
      </c>
      <c r="B8" s="93" t="s">
        <v>6</v>
      </c>
      <c r="C8" s="94" t="s">
        <v>7</v>
      </c>
      <c r="D8" s="94" t="s">
        <v>8</v>
      </c>
      <c r="E8" s="93" t="s">
        <v>9</v>
      </c>
      <c r="F8" s="93" t="s">
        <v>10</v>
      </c>
      <c r="G8" s="93" t="s">
        <v>11</v>
      </c>
      <c r="H8" s="95" t="s">
        <v>12</v>
      </c>
      <c r="I8" s="96" t="s">
        <v>11</v>
      </c>
      <c r="J8" s="96" t="s">
        <v>13</v>
      </c>
      <c r="K8" s="97" t="s">
        <v>14</v>
      </c>
      <c r="L8" s="98" t="s">
        <v>15</v>
      </c>
      <c r="M8" s="97" t="s">
        <v>11</v>
      </c>
      <c r="N8" s="98" t="s">
        <v>16</v>
      </c>
      <c r="O8" s="99" t="s">
        <v>17</v>
      </c>
      <c r="P8" s="95" t="s">
        <v>18</v>
      </c>
    </row>
    <row r="9" spans="1:18" s="100" customFormat="1">
      <c r="A9" s="101" t="s">
        <v>19</v>
      </c>
      <c r="B9" s="102"/>
      <c r="C9" s="103"/>
      <c r="D9" s="104"/>
      <c r="E9" s="105"/>
      <c r="F9" s="105"/>
      <c r="G9" s="105"/>
      <c r="H9" s="106"/>
      <c r="I9" s="106"/>
      <c r="J9" s="106"/>
      <c r="K9" s="107"/>
      <c r="L9" s="106"/>
      <c r="M9" s="108"/>
      <c r="N9" s="109"/>
      <c r="O9" s="110"/>
      <c r="P9" s="111"/>
    </row>
    <row r="10" spans="1:18">
      <c r="A10" s="19"/>
      <c r="B10" s="20"/>
      <c r="C10" s="21"/>
      <c r="D10" s="22"/>
      <c r="E10" s="23"/>
      <c r="F10" s="24"/>
      <c r="G10" s="25"/>
      <c r="H10" s="26"/>
      <c r="I10" s="26"/>
      <c r="J10" s="38"/>
      <c r="K10" s="39"/>
      <c r="L10" s="32"/>
      <c r="M10" s="40"/>
      <c r="N10" s="32"/>
      <c r="O10" s="41"/>
      <c r="P10" s="42"/>
    </row>
    <row r="11" spans="1:18" s="100" customFormat="1">
      <c r="A11" s="112"/>
      <c r="B11" s="113"/>
      <c r="C11" s="94" t="s">
        <v>20</v>
      </c>
      <c r="D11" s="114"/>
      <c r="E11" s="115"/>
      <c r="F11" s="116"/>
      <c r="G11" s="112"/>
      <c r="H11" s="117"/>
      <c r="I11" s="117"/>
      <c r="J11" s="118"/>
      <c r="K11" s="119"/>
      <c r="L11" s="117"/>
      <c r="M11" s="120"/>
      <c r="N11" s="117"/>
      <c r="O11" s="121">
        <f>SUM(P12:P57)</f>
        <v>106172.92016000001</v>
      </c>
      <c r="P11" s="122"/>
    </row>
    <row r="12" spans="1:18" ht="15.75">
      <c r="A12" s="27" t="str">
        <f>IF(F12="","",COUNTA($F$11:F12))</f>
        <v/>
      </c>
      <c r="B12" s="28"/>
      <c r="C12" s="29"/>
      <c r="D12" s="30"/>
      <c r="E12" s="31"/>
      <c r="F12" s="24"/>
      <c r="G12" s="24"/>
      <c r="H12" s="32"/>
      <c r="I12" s="32"/>
      <c r="J12" s="38"/>
      <c r="K12" s="43"/>
      <c r="L12" s="32"/>
      <c r="M12" s="44"/>
      <c r="N12" s="32"/>
      <c r="O12" s="45"/>
      <c r="P12" s="32"/>
    </row>
    <row r="13" spans="1:18" ht="15.75">
      <c r="A13" s="27"/>
      <c r="B13" s="28"/>
      <c r="C13" s="33" t="s">
        <v>21</v>
      </c>
      <c r="D13" s="30"/>
      <c r="E13" s="31"/>
      <c r="F13" s="24"/>
      <c r="G13" s="24"/>
      <c r="H13" s="32"/>
      <c r="I13" s="32"/>
      <c r="J13" s="38"/>
      <c r="K13" s="43"/>
      <c r="L13" s="32"/>
      <c r="M13" s="44"/>
      <c r="N13" s="32"/>
      <c r="O13" s="45"/>
      <c r="P13" s="32"/>
    </row>
    <row r="14" spans="1:18" customFormat="1" ht="15.75">
      <c r="A14" s="27"/>
      <c r="B14" s="27"/>
      <c r="C14" s="34"/>
      <c r="D14" s="30"/>
      <c r="E14" s="31"/>
      <c r="F14" s="24"/>
      <c r="G14" s="24"/>
      <c r="H14" s="32"/>
      <c r="I14" s="32"/>
      <c r="J14" s="38"/>
      <c r="K14" s="43"/>
      <c r="L14" s="32"/>
      <c r="M14" s="32"/>
      <c r="N14" s="32"/>
      <c r="O14" s="45"/>
      <c r="P14" s="32"/>
    </row>
    <row r="15" spans="1:18" customFormat="1" ht="15.75">
      <c r="A15" s="27">
        <f>IF(F15="","",COUNTA($F$11:F15))</f>
        <v>1</v>
      </c>
      <c r="B15" s="27" t="s">
        <v>22</v>
      </c>
      <c r="C15" s="34" t="s">
        <v>23</v>
      </c>
      <c r="D15" s="30">
        <v>28.39</v>
      </c>
      <c r="E15" s="31" t="str">
        <f t="shared" ref="E15:E27" si="0">IF(G15="EA","0%",IF(G15="FT","10%",IF(G15="CFT","10%",IF(G15="SF","10%",IF(G15="JOB","0%",IF(G15="LS","0%",IF(G15="CY","10%",IF(G15="STEPS","10%",))))))))</f>
        <v>10%</v>
      </c>
      <c r="F15" s="24">
        <f t="shared" ref="F15:F27" si="1">D15+(D15*E15)</f>
        <v>31.228999999999999</v>
      </c>
      <c r="G15" s="24" t="s">
        <v>24</v>
      </c>
      <c r="H15" s="32">
        <v>9.8000000000000007</v>
      </c>
      <c r="I15" s="32"/>
      <c r="J15" s="38">
        <f t="shared" ref="J15:J57" si="2">F15*H15</f>
        <v>306.04419999999999</v>
      </c>
      <c r="K15" s="43"/>
      <c r="L15" s="32">
        <v>11.8</v>
      </c>
      <c r="M15" s="32"/>
      <c r="N15" s="32">
        <f t="shared" ref="N15:N27" si="3">L15*F15</f>
        <v>368.50220000000002</v>
      </c>
      <c r="O15" s="45"/>
      <c r="P15" s="32">
        <f t="shared" ref="P15:P27" si="4">N15+J15</f>
        <v>674.54639999999995</v>
      </c>
      <c r="R15" s="50"/>
    </row>
    <row r="16" spans="1:18" customFormat="1" ht="15.75">
      <c r="A16" s="27">
        <f>IF(F16="","",COUNTA($F$11:F16))</f>
        <v>2</v>
      </c>
      <c r="B16" s="27" t="s">
        <v>22</v>
      </c>
      <c r="C16" s="34" t="s">
        <v>25</v>
      </c>
      <c r="D16" s="30">
        <v>50.54</v>
      </c>
      <c r="E16" s="31" t="str">
        <f t="shared" si="0"/>
        <v>10%</v>
      </c>
      <c r="F16" s="24">
        <f t="shared" si="1"/>
        <v>55.594000000000001</v>
      </c>
      <c r="G16" s="24" t="s">
        <v>24</v>
      </c>
      <c r="H16" s="32">
        <v>3.12</v>
      </c>
      <c r="I16" s="32"/>
      <c r="J16" s="38">
        <f t="shared" si="2"/>
        <v>173.45328000000001</v>
      </c>
      <c r="K16" s="43"/>
      <c r="L16" s="32">
        <v>4.59</v>
      </c>
      <c r="M16" s="32"/>
      <c r="N16" s="32">
        <f t="shared" si="3"/>
        <v>255.17645999999999</v>
      </c>
      <c r="O16" s="45"/>
      <c r="P16" s="32">
        <f t="shared" si="4"/>
        <v>428.62973999999997</v>
      </c>
      <c r="R16" s="50"/>
    </row>
    <row r="17" spans="1:18" customFormat="1" ht="15.75">
      <c r="A17" s="27">
        <f>IF(F17="","",COUNTA($F$11:F17))</f>
        <v>3</v>
      </c>
      <c r="B17" s="27" t="s">
        <v>22</v>
      </c>
      <c r="C17" s="34" t="s">
        <v>26</v>
      </c>
      <c r="D17" s="30">
        <v>217.06</v>
      </c>
      <c r="E17" s="31" t="str">
        <f t="shared" si="0"/>
        <v>10%</v>
      </c>
      <c r="F17" s="24">
        <f t="shared" si="1"/>
        <v>238.76600000000002</v>
      </c>
      <c r="G17" s="24" t="s">
        <v>24</v>
      </c>
      <c r="H17" s="32">
        <v>7.45</v>
      </c>
      <c r="I17" s="32"/>
      <c r="J17" s="38">
        <f t="shared" si="2"/>
        <v>1778.8067000000001</v>
      </c>
      <c r="K17" s="43"/>
      <c r="L17" s="32">
        <v>11.8</v>
      </c>
      <c r="M17" s="32"/>
      <c r="N17" s="32">
        <f t="shared" si="3"/>
        <v>2817.4388000000004</v>
      </c>
      <c r="O17" s="45"/>
      <c r="P17" s="32">
        <f t="shared" si="4"/>
        <v>4596.2455000000009</v>
      </c>
      <c r="R17" s="50"/>
    </row>
    <row r="18" spans="1:18" customFormat="1" ht="30">
      <c r="A18" s="27">
        <f>IF(F18="","",COUNTA($F$11:F18))</f>
        <v>4</v>
      </c>
      <c r="B18" s="27" t="s">
        <v>22</v>
      </c>
      <c r="C18" s="34" t="s">
        <v>27</v>
      </c>
      <c r="D18" s="30">
        <v>68.25</v>
      </c>
      <c r="E18" s="31" t="str">
        <f t="shared" si="0"/>
        <v>10%</v>
      </c>
      <c r="F18" s="24">
        <f t="shared" si="1"/>
        <v>75.075000000000003</v>
      </c>
      <c r="G18" s="24" t="s">
        <v>24</v>
      </c>
      <c r="H18" s="32">
        <v>8.1</v>
      </c>
      <c r="I18" s="32"/>
      <c r="J18" s="38">
        <f t="shared" si="2"/>
        <v>608.10749999999996</v>
      </c>
      <c r="K18" s="43"/>
      <c r="L18" s="32">
        <v>8.73</v>
      </c>
      <c r="M18" s="32"/>
      <c r="N18" s="32">
        <f t="shared" si="3"/>
        <v>655.40475000000004</v>
      </c>
      <c r="O18" s="45"/>
      <c r="P18" s="32">
        <f t="shared" si="4"/>
        <v>1263.51225</v>
      </c>
      <c r="R18" s="50"/>
    </row>
    <row r="19" spans="1:18" customFormat="1" ht="15.75">
      <c r="A19" s="27">
        <f>IF(F19="","",COUNTA($F$11:F19))</f>
        <v>5</v>
      </c>
      <c r="B19" s="27" t="s">
        <v>22</v>
      </c>
      <c r="C19" s="34" t="s">
        <v>28</v>
      </c>
      <c r="D19" s="30">
        <v>1948.05</v>
      </c>
      <c r="E19" s="31" t="str">
        <f t="shared" si="0"/>
        <v>10%</v>
      </c>
      <c r="F19" s="24">
        <f t="shared" si="1"/>
        <v>2142.855</v>
      </c>
      <c r="G19" s="24" t="s">
        <v>24</v>
      </c>
      <c r="H19" s="32">
        <v>3.28</v>
      </c>
      <c r="I19" s="32"/>
      <c r="J19" s="38">
        <f t="shared" si="2"/>
        <v>7028.5643999999993</v>
      </c>
      <c r="K19" s="43"/>
      <c r="L19" s="32">
        <v>4.55</v>
      </c>
      <c r="M19" s="32"/>
      <c r="N19" s="32">
        <f t="shared" si="3"/>
        <v>9749.9902499999989</v>
      </c>
      <c r="O19" s="45"/>
      <c r="P19" s="32">
        <f t="shared" si="4"/>
        <v>16778.554649999998</v>
      </c>
      <c r="R19" s="50"/>
    </row>
    <row r="20" spans="1:18" customFormat="1" ht="15.75">
      <c r="A20" s="27">
        <f>IF(F20="","",COUNTA($F$11:F20))</f>
        <v>6</v>
      </c>
      <c r="B20" s="27" t="s">
        <v>22</v>
      </c>
      <c r="C20" s="34" t="s">
        <v>29</v>
      </c>
      <c r="D20" s="30">
        <v>85</v>
      </c>
      <c r="E20" s="31" t="str">
        <f t="shared" si="0"/>
        <v>10%</v>
      </c>
      <c r="F20" s="24">
        <f t="shared" si="1"/>
        <v>93.5</v>
      </c>
      <c r="G20" s="24" t="s">
        <v>24</v>
      </c>
      <c r="H20" s="32">
        <v>3.28</v>
      </c>
      <c r="I20" s="32"/>
      <c r="J20" s="38">
        <f t="shared" si="2"/>
        <v>306.68</v>
      </c>
      <c r="K20" s="43"/>
      <c r="L20" s="32">
        <v>4.55</v>
      </c>
      <c r="M20" s="32"/>
      <c r="N20" s="32">
        <f t="shared" si="3"/>
        <v>425.42500000000001</v>
      </c>
      <c r="O20" s="45"/>
      <c r="P20" s="32">
        <f t="shared" si="4"/>
        <v>732.10500000000002</v>
      </c>
      <c r="R20" s="50"/>
    </row>
    <row r="21" spans="1:18" customFormat="1" ht="15.75">
      <c r="A21" s="27">
        <f>IF(F21="","",COUNTA($F$11:F21))</f>
        <v>7</v>
      </c>
      <c r="B21" s="27" t="s">
        <v>22</v>
      </c>
      <c r="C21" s="34" t="s">
        <v>30</v>
      </c>
      <c r="D21" s="30">
        <v>134.43</v>
      </c>
      <c r="E21" s="31" t="str">
        <f t="shared" si="0"/>
        <v>10%</v>
      </c>
      <c r="F21" s="24">
        <f t="shared" si="1"/>
        <v>147.87300000000002</v>
      </c>
      <c r="G21" s="24" t="s">
        <v>24</v>
      </c>
      <c r="H21" s="32">
        <v>29.9</v>
      </c>
      <c r="I21" s="32"/>
      <c r="J21" s="38">
        <f t="shared" si="2"/>
        <v>4421.4027000000006</v>
      </c>
      <c r="K21" s="43"/>
      <c r="L21" s="32">
        <v>36.840000000000003</v>
      </c>
      <c r="M21" s="32"/>
      <c r="N21" s="32">
        <f t="shared" si="3"/>
        <v>5447.6413200000015</v>
      </c>
      <c r="O21" s="45"/>
      <c r="P21" s="32">
        <f t="shared" si="4"/>
        <v>9869.0440200000012</v>
      </c>
      <c r="R21" s="50"/>
    </row>
    <row r="22" spans="1:18" customFormat="1" ht="15.75">
      <c r="A22" s="27">
        <f>IF(F22="","",COUNTA($F$11:F22))</f>
        <v>8</v>
      </c>
      <c r="B22" s="27" t="s">
        <v>22</v>
      </c>
      <c r="C22" s="34" t="s">
        <v>31</v>
      </c>
      <c r="D22" s="30">
        <v>1</v>
      </c>
      <c r="E22" s="31" t="str">
        <f t="shared" si="0"/>
        <v>0%</v>
      </c>
      <c r="F22" s="24">
        <f t="shared" si="1"/>
        <v>1</v>
      </c>
      <c r="G22" s="24" t="s">
        <v>32</v>
      </c>
      <c r="H22" s="32"/>
      <c r="I22" s="32"/>
      <c r="J22" s="38">
        <f t="shared" si="2"/>
        <v>0</v>
      </c>
      <c r="K22" s="43"/>
      <c r="L22" s="32">
        <v>2100</v>
      </c>
      <c r="M22" s="32"/>
      <c r="N22" s="32">
        <f t="shared" si="3"/>
        <v>2100</v>
      </c>
      <c r="O22" s="45"/>
      <c r="P22" s="32">
        <f t="shared" si="4"/>
        <v>2100</v>
      </c>
      <c r="R22" s="50"/>
    </row>
    <row r="23" spans="1:18" customFormat="1" ht="15.75">
      <c r="A23" s="27">
        <f>IF(F23="","",COUNTA($F$11:F23))</f>
        <v>9</v>
      </c>
      <c r="B23" s="27" t="s">
        <v>22</v>
      </c>
      <c r="C23" s="34" t="s">
        <v>33</v>
      </c>
      <c r="D23" s="30">
        <v>36</v>
      </c>
      <c r="E23" s="31" t="str">
        <f t="shared" ref="E23" si="5">IF(G23="EA","0%",IF(G23="FT","10%",IF(G23="CFT","10%",IF(G23="SF","10%",IF(G23="JOB","0%",IF(G23="LS","0%",IF(G23="CY","10%",IF(G23="STEPS","10%",))))))))</f>
        <v>0%</v>
      </c>
      <c r="F23" s="24">
        <f t="shared" ref="F23" si="6">D23+(D23*E23)</f>
        <v>36</v>
      </c>
      <c r="G23" s="24" t="s">
        <v>34</v>
      </c>
      <c r="H23" s="32">
        <v>215</v>
      </c>
      <c r="I23" s="32"/>
      <c r="J23" s="38">
        <f t="shared" ref="J23" si="7">F23*H23</f>
        <v>7740</v>
      </c>
      <c r="K23" s="43"/>
      <c r="L23" s="32">
        <v>128</v>
      </c>
      <c r="M23" s="32"/>
      <c r="N23" s="32">
        <f t="shared" ref="N23" si="8">L23*F23</f>
        <v>4608</v>
      </c>
      <c r="O23" s="45"/>
      <c r="P23" s="32">
        <f t="shared" ref="P23" si="9">N23+J23</f>
        <v>12348</v>
      </c>
      <c r="R23" s="50"/>
    </row>
    <row r="24" spans="1:18" customFormat="1" ht="15.75">
      <c r="A24" s="27">
        <f>IF(F24="","",COUNTA($F$11:F24))</f>
        <v>10</v>
      </c>
      <c r="B24" s="27" t="s">
        <v>22</v>
      </c>
      <c r="C24" s="34" t="s">
        <v>35</v>
      </c>
      <c r="D24" s="30">
        <v>14</v>
      </c>
      <c r="E24" s="31" t="str">
        <f t="shared" si="0"/>
        <v>0%</v>
      </c>
      <c r="F24" s="24">
        <f t="shared" si="1"/>
        <v>14</v>
      </c>
      <c r="G24" s="24" t="s">
        <v>34</v>
      </c>
      <c r="H24" s="32">
        <v>190</v>
      </c>
      <c r="I24" s="32"/>
      <c r="J24" s="38">
        <f t="shared" si="2"/>
        <v>2660</v>
      </c>
      <c r="K24" s="43"/>
      <c r="L24" s="32">
        <v>128</v>
      </c>
      <c r="M24" s="32"/>
      <c r="N24" s="32">
        <f t="shared" si="3"/>
        <v>1792</v>
      </c>
      <c r="O24" s="45"/>
      <c r="P24" s="32">
        <f t="shared" si="4"/>
        <v>4452</v>
      </c>
      <c r="R24" s="50"/>
    </row>
    <row r="25" spans="1:18" customFormat="1" ht="15.75">
      <c r="A25" s="27">
        <f>IF(F25="","",COUNTA($F$11:F25))</f>
        <v>11</v>
      </c>
      <c r="B25" s="27" t="s">
        <v>22</v>
      </c>
      <c r="C25" s="34" t="s">
        <v>36</v>
      </c>
      <c r="D25" s="30">
        <v>21</v>
      </c>
      <c r="E25" s="31" t="str">
        <f t="shared" si="0"/>
        <v>10%</v>
      </c>
      <c r="F25" s="24">
        <f t="shared" si="1"/>
        <v>23.1</v>
      </c>
      <c r="G25" s="24" t="s">
        <v>24</v>
      </c>
      <c r="H25" s="32">
        <v>8.82</v>
      </c>
      <c r="I25" s="32"/>
      <c r="J25" s="38">
        <f t="shared" si="2"/>
        <v>203.74200000000002</v>
      </c>
      <c r="K25" s="43"/>
      <c r="L25" s="32">
        <v>12</v>
      </c>
      <c r="M25" s="32"/>
      <c r="N25" s="32">
        <f t="shared" si="3"/>
        <v>277.20000000000005</v>
      </c>
      <c r="O25" s="45"/>
      <c r="P25" s="32">
        <f t="shared" si="4"/>
        <v>480.94200000000006</v>
      </c>
      <c r="R25" s="50"/>
    </row>
    <row r="26" spans="1:18" customFormat="1" ht="15.75">
      <c r="A26" s="27">
        <f>IF(F26="","",COUNTA($F$11:F26))</f>
        <v>12</v>
      </c>
      <c r="B26" s="27" t="s">
        <v>22</v>
      </c>
      <c r="C26" s="34" t="s">
        <v>37</v>
      </c>
      <c r="D26" s="30">
        <v>39.21</v>
      </c>
      <c r="E26" s="31" t="str">
        <f t="shared" si="0"/>
        <v>10%</v>
      </c>
      <c r="F26" s="24">
        <f t="shared" si="1"/>
        <v>43.131</v>
      </c>
      <c r="G26" s="24" t="s">
        <v>24</v>
      </c>
      <c r="H26" s="32">
        <v>25.1</v>
      </c>
      <c r="I26" s="32"/>
      <c r="J26" s="38">
        <f t="shared" ref="J26" si="10">F26*H26</f>
        <v>1082.5881000000002</v>
      </c>
      <c r="K26" s="43"/>
      <c r="L26" s="32">
        <v>20</v>
      </c>
      <c r="M26" s="32"/>
      <c r="N26" s="32">
        <f t="shared" si="3"/>
        <v>862.62</v>
      </c>
      <c r="O26" s="45"/>
      <c r="P26" s="32">
        <f t="shared" si="4"/>
        <v>1945.2081000000003</v>
      </c>
      <c r="R26" s="50"/>
    </row>
    <row r="27" spans="1:18" customFormat="1" ht="15.75">
      <c r="A27" s="27">
        <f>IF(F27="","",COUNTA($F$11:F27))</f>
        <v>13</v>
      </c>
      <c r="B27" s="27" t="s">
        <v>22</v>
      </c>
      <c r="C27" s="34" t="s">
        <v>38</v>
      </c>
      <c r="D27" s="30">
        <v>1</v>
      </c>
      <c r="E27" s="31" t="str">
        <f t="shared" si="0"/>
        <v>0%</v>
      </c>
      <c r="F27" s="24">
        <f t="shared" si="1"/>
        <v>1</v>
      </c>
      <c r="G27" s="24" t="s">
        <v>34</v>
      </c>
      <c r="H27" s="32">
        <v>14</v>
      </c>
      <c r="I27" s="32"/>
      <c r="J27" s="38">
        <f t="shared" si="2"/>
        <v>14</v>
      </c>
      <c r="K27" s="43"/>
      <c r="L27" s="32">
        <v>26</v>
      </c>
      <c r="M27" s="32"/>
      <c r="N27" s="32">
        <f t="shared" si="3"/>
        <v>26</v>
      </c>
      <c r="O27" s="45"/>
      <c r="P27" s="32">
        <f t="shared" si="4"/>
        <v>40</v>
      </c>
      <c r="R27" s="50"/>
    </row>
    <row r="28" spans="1:18" customFormat="1" ht="15.75">
      <c r="A28" s="27">
        <f>IF(F28="","",COUNTA($F$11:F28))</f>
        <v>14</v>
      </c>
      <c r="B28" s="27" t="s">
        <v>22</v>
      </c>
      <c r="C28" s="34" t="s">
        <v>39</v>
      </c>
      <c r="D28" s="30">
        <v>1</v>
      </c>
      <c r="E28" s="31" t="str">
        <f t="shared" ref="E28:E44" si="11">IF(G28="EA","0%",IF(G28="FT","10%",IF(G28="CFT","10%",IF(G28="SF","10%",IF(G28="JOB","0%",IF(G28="LS","0%",IF(G28="CY","10%",IF(G28="STEPS","10%",))))))))</f>
        <v>0%</v>
      </c>
      <c r="F28" s="24">
        <f t="shared" ref="F28:F44" si="12">D28+(D28*E28)</f>
        <v>1</v>
      </c>
      <c r="G28" s="24" t="s">
        <v>34</v>
      </c>
      <c r="H28" s="32">
        <v>15.5</v>
      </c>
      <c r="I28" s="32"/>
      <c r="J28" s="38">
        <f t="shared" ref="J28:J44" si="13">F28*H28</f>
        <v>15.5</v>
      </c>
      <c r="K28" s="43"/>
      <c r="L28" s="32">
        <v>26</v>
      </c>
      <c r="M28" s="32"/>
      <c r="N28" s="32">
        <f t="shared" ref="N28:N44" si="14">L28*F28</f>
        <v>26</v>
      </c>
      <c r="O28" s="45"/>
      <c r="P28" s="32">
        <f t="shared" ref="P28:P44" si="15">N28+J28</f>
        <v>41.5</v>
      </c>
      <c r="R28" s="50"/>
    </row>
    <row r="29" spans="1:18" customFormat="1" ht="15.75">
      <c r="A29" s="27">
        <f>IF(F29="","",COUNTA($F$11:F29))</f>
        <v>15</v>
      </c>
      <c r="B29" s="27" t="s">
        <v>22</v>
      </c>
      <c r="C29" s="34" t="s">
        <v>40</v>
      </c>
      <c r="D29" s="30">
        <v>1</v>
      </c>
      <c r="E29" s="31" t="str">
        <f t="shared" si="11"/>
        <v>0%</v>
      </c>
      <c r="F29" s="24">
        <f t="shared" si="12"/>
        <v>1</v>
      </c>
      <c r="G29" s="24" t="s">
        <v>34</v>
      </c>
      <c r="H29" s="32">
        <v>15.5</v>
      </c>
      <c r="I29" s="32"/>
      <c r="J29" s="38">
        <f t="shared" si="13"/>
        <v>15.5</v>
      </c>
      <c r="K29" s="43"/>
      <c r="L29" s="32">
        <v>26</v>
      </c>
      <c r="M29" s="32"/>
      <c r="N29" s="32">
        <f t="shared" si="14"/>
        <v>26</v>
      </c>
      <c r="O29" s="45"/>
      <c r="P29" s="32">
        <f t="shared" si="15"/>
        <v>41.5</v>
      </c>
      <c r="R29" s="50"/>
    </row>
    <row r="30" spans="1:18" customFormat="1" ht="15.75">
      <c r="A30" s="27">
        <f>IF(F30="","",COUNTA($F$11:F30))</f>
        <v>16</v>
      </c>
      <c r="B30" s="27" t="s">
        <v>22</v>
      </c>
      <c r="C30" s="34" t="s">
        <v>41</v>
      </c>
      <c r="D30" s="30">
        <v>1</v>
      </c>
      <c r="E30" s="31" t="str">
        <f t="shared" si="11"/>
        <v>0%</v>
      </c>
      <c r="F30" s="24">
        <f t="shared" si="12"/>
        <v>1</v>
      </c>
      <c r="G30" s="24" t="s">
        <v>34</v>
      </c>
      <c r="H30" s="32">
        <v>15.5</v>
      </c>
      <c r="I30" s="32"/>
      <c r="J30" s="38">
        <f t="shared" si="13"/>
        <v>15.5</v>
      </c>
      <c r="K30" s="43"/>
      <c r="L30" s="32">
        <v>26</v>
      </c>
      <c r="M30" s="32"/>
      <c r="N30" s="32">
        <f t="shared" si="14"/>
        <v>26</v>
      </c>
      <c r="O30" s="45"/>
      <c r="P30" s="32">
        <f t="shared" si="15"/>
        <v>41.5</v>
      </c>
      <c r="R30" s="50"/>
    </row>
    <row r="31" spans="1:18" customFormat="1" ht="15.75">
      <c r="A31" s="27">
        <f>IF(F31="","",COUNTA($F$11:F31))</f>
        <v>17</v>
      </c>
      <c r="B31" s="27" t="s">
        <v>22</v>
      </c>
      <c r="C31" s="34" t="s">
        <v>42</v>
      </c>
      <c r="D31" s="30">
        <v>2</v>
      </c>
      <c r="E31" s="31" t="str">
        <f t="shared" si="11"/>
        <v>0%</v>
      </c>
      <c r="F31" s="24">
        <f t="shared" si="12"/>
        <v>2</v>
      </c>
      <c r="G31" s="24" t="s">
        <v>34</v>
      </c>
      <c r="H31" s="32">
        <v>196</v>
      </c>
      <c r="I31" s="32"/>
      <c r="J31" s="38">
        <f t="shared" si="13"/>
        <v>392</v>
      </c>
      <c r="K31" s="43"/>
      <c r="L31" s="32">
        <v>230</v>
      </c>
      <c r="M31" s="32"/>
      <c r="N31" s="32">
        <f t="shared" si="14"/>
        <v>460</v>
      </c>
      <c r="O31" s="45"/>
      <c r="P31" s="32">
        <f t="shared" si="15"/>
        <v>852</v>
      </c>
      <c r="R31" s="50"/>
    </row>
    <row r="32" spans="1:18" customFormat="1" ht="15.75">
      <c r="A32" s="27">
        <f>IF(F32="","",COUNTA($F$11:F32))</f>
        <v>18</v>
      </c>
      <c r="B32" s="27" t="s">
        <v>22</v>
      </c>
      <c r="C32" s="34" t="s">
        <v>43</v>
      </c>
      <c r="D32" s="30">
        <v>4</v>
      </c>
      <c r="E32" s="31" t="str">
        <f t="shared" si="11"/>
        <v>0%</v>
      </c>
      <c r="F32" s="24">
        <f t="shared" si="12"/>
        <v>4</v>
      </c>
      <c r="G32" s="24" t="s">
        <v>34</v>
      </c>
      <c r="H32" s="32">
        <v>21.1</v>
      </c>
      <c r="I32" s="32"/>
      <c r="J32" s="38">
        <f t="shared" si="13"/>
        <v>84.4</v>
      </c>
      <c r="K32" s="43"/>
      <c r="L32" s="32">
        <v>30</v>
      </c>
      <c r="M32" s="32"/>
      <c r="N32" s="32">
        <f t="shared" si="14"/>
        <v>120</v>
      </c>
      <c r="O32" s="45"/>
      <c r="P32" s="32">
        <f t="shared" si="15"/>
        <v>204.4</v>
      </c>
      <c r="R32" s="50"/>
    </row>
    <row r="33" spans="1:18" customFormat="1" ht="15.75">
      <c r="A33" s="27">
        <f>IF(F33="","",COUNTA($F$11:F33))</f>
        <v>19</v>
      </c>
      <c r="B33" s="27" t="s">
        <v>22</v>
      </c>
      <c r="C33" s="34" t="s">
        <v>44</v>
      </c>
      <c r="D33" s="30">
        <v>6</v>
      </c>
      <c r="E33" s="31" t="str">
        <f t="shared" si="11"/>
        <v>0%</v>
      </c>
      <c r="F33" s="24">
        <f t="shared" si="12"/>
        <v>6</v>
      </c>
      <c r="G33" s="24" t="s">
        <v>34</v>
      </c>
      <c r="H33" s="32">
        <v>10</v>
      </c>
      <c r="I33" s="32"/>
      <c r="J33" s="38">
        <f t="shared" si="13"/>
        <v>60</v>
      </c>
      <c r="K33" s="43"/>
      <c r="L33" s="32">
        <v>30</v>
      </c>
      <c r="M33" s="32"/>
      <c r="N33" s="32">
        <f t="shared" si="14"/>
        <v>180</v>
      </c>
      <c r="O33" s="45"/>
      <c r="P33" s="32">
        <f t="shared" si="15"/>
        <v>240</v>
      </c>
      <c r="R33" s="50"/>
    </row>
    <row r="34" spans="1:18" customFormat="1" ht="15.75">
      <c r="A34" s="27">
        <f>IF(F34="","",COUNTA($F$11:F34))</f>
        <v>20</v>
      </c>
      <c r="B34" s="27" t="s">
        <v>22</v>
      </c>
      <c r="C34" s="34" t="s">
        <v>45</v>
      </c>
      <c r="D34" s="30">
        <v>3</v>
      </c>
      <c r="E34" s="31" t="str">
        <f t="shared" si="11"/>
        <v>0%</v>
      </c>
      <c r="F34" s="24">
        <f t="shared" si="12"/>
        <v>3</v>
      </c>
      <c r="G34" s="24" t="s">
        <v>34</v>
      </c>
      <c r="H34" s="32">
        <v>21.1</v>
      </c>
      <c r="I34" s="32"/>
      <c r="J34" s="38">
        <f t="shared" si="13"/>
        <v>63.300000000000004</v>
      </c>
      <c r="K34" s="43"/>
      <c r="L34" s="32">
        <v>30</v>
      </c>
      <c r="M34" s="32"/>
      <c r="N34" s="32">
        <f t="shared" si="14"/>
        <v>90</v>
      </c>
      <c r="O34" s="45"/>
      <c r="P34" s="32">
        <f t="shared" si="15"/>
        <v>153.30000000000001</v>
      </c>
      <c r="R34" s="50"/>
    </row>
    <row r="35" spans="1:18" customFormat="1" ht="15.75">
      <c r="A35" s="27">
        <f>IF(F35="","",COUNTA($F$11:F35))</f>
        <v>21</v>
      </c>
      <c r="B35" s="27" t="s">
        <v>22</v>
      </c>
      <c r="C35" s="34" t="s">
        <v>46</v>
      </c>
      <c r="D35" s="30">
        <v>2</v>
      </c>
      <c r="E35" s="31" t="str">
        <f t="shared" si="11"/>
        <v>0%</v>
      </c>
      <c r="F35" s="24">
        <f t="shared" si="12"/>
        <v>2</v>
      </c>
      <c r="G35" s="24" t="s">
        <v>34</v>
      </c>
      <c r="H35" s="32">
        <v>21.1</v>
      </c>
      <c r="I35" s="32"/>
      <c r="J35" s="38">
        <f t="shared" si="13"/>
        <v>42.2</v>
      </c>
      <c r="K35" s="43"/>
      <c r="L35" s="32">
        <v>30</v>
      </c>
      <c r="M35" s="32"/>
      <c r="N35" s="32">
        <f t="shared" si="14"/>
        <v>60</v>
      </c>
      <c r="O35" s="45"/>
      <c r="P35" s="32">
        <f t="shared" si="15"/>
        <v>102.2</v>
      </c>
      <c r="R35" s="50"/>
    </row>
    <row r="36" spans="1:18" customFormat="1" ht="15.75">
      <c r="A36" s="27">
        <f>IF(F36="","",COUNTA($F$11:F36))</f>
        <v>22</v>
      </c>
      <c r="B36" s="27" t="s">
        <v>22</v>
      </c>
      <c r="C36" s="34" t="s">
        <v>47</v>
      </c>
      <c r="D36" s="30">
        <v>2</v>
      </c>
      <c r="E36" s="31" t="str">
        <f t="shared" si="11"/>
        <v>0%</v>
      </c>
      <c r="F36" s="24">
        <f t="shared" si="12"/>
        <v>2</v>
      </c>
      <c r="G36" s="24" t="s">
        <v>34</v>
      </c>
      <c r="H36" s="32">
        <v>15</v>
      </c>
      <c r="I36" s="32"/>
      <c r="J36" s="38">
        <f t="shared" si="13"/>
        <v>30</v>
      </c>
      <c r="K36" s="43"/>
      <c r="L36" s="32">
        <v>30</v>
      </c>
      <c r="M36" s="32"/>
      <c r="N36" s="32">
        <f t="shared" si="14"/>
        <v>60</v>
      </c>
      <c r="O36" s="45"/>
      <c r="P36" s="32">
        <f t="shared" si="15"/>
        <v>90</v>
      </c>
      <c r="R36" s="50"/>
    </row>
    <row r="37" spans="1:18" customFormat="1" ht="15.75">
      <c r="A37" s="27">
        <f>IF(F37="","",COUNTA($F$11:F37))</f>
        <v>23</v>
      </c>
      <c r="B37" s="27" t="s">
        <v>22</v>
      </c>
      <c r="C37" s="34" t="s">
        <v>48</v>
      </c>
      <c r="D37" s="30">
        <v>14</v>
      </c>
      <c r="E37" s="31" t="str">
        <f t="shared" si="11"/>
        <v>0%</v>
      </c>
      <c r="F37" s="24">
        <f t="shared" si="12"/>
        <v>14</v>
      </c>
      <c r="G37" s="24" t="s">
        <v>34</v>
      </c>
      <c r="H37" s="32">
        <v>235</v>
      </c>
      <c r="I37" s="32"/>
      <c r="J37" s="38">
        <f t="shared" si="13"/>
        <v>3290</v>
      </c>
      <c r="K37" s="43"/>
      <c r="L37" s="32">
        <v>128</v>
      </c>
      <c r="M37" s="32"/>
      <c r="N37" s="32">
        <f t="shared" si="14"/>
        <v>1792</v>
      </c>
      <c r="O37" s="45"/>
      <c r="P37" s="32">
        <f t="shared" si="15"/>
        <v>5082</v>
      </c>
      <c r="R37" s="50"/>
    </row>
    <row r="38" spans="1:18" customFormat="1" ht="15.75">
      <c r="A38" s="27">
        <f>IF(F38="","",COUNTA($F$11:F38))</f>
        <v>24</v>
      </c>
      <c r="B38" s="27" t="s">
        <v>22</v>
      </c>
      <c r="C38" s="34" t="s">
        <v>49</v>
      </c>
      <c r="D38" s="30">
        <v>13</v>
      </c>
      <c r="E38" s="31" t="str">
        <f t="shared" si="11"/>
        <v>0%</v>
      </c>
      <c r="F38" s="24">
        <f t="shared" si="12"/>
        <v>13</v>
      </c>
      <c r="G38" s="24" t="s">
        <v>34</v>
      </c>
      <c r="H38" s="32">
        <v>195</v>
      </c>
      <c r="I38" s="32"/>
      <c r="J38" s="38">
        <f t="shared" si="13"/>
        <v>2535</v>
      </c>
      <c r="K38" s="43"/>
      <c r="L38" s="32">
        <v>230</v>
      </c>
      <c r="M38" s="32"/>
      <c r="N38" s="32">
        <f t="shared" si="14"/>
        <v>2990</v>
      </c>
      <c r="O38" s="45"/>
      <c r="P38" s="32">
        <f t="shared" si="15"/>
        <v>5525</v>
      </c>
      <c r="R38" s="50"/>
    </row>
    <row r="39" spans="1:18" customFormat="1" ht="15.75">
      <c r="A39" s="27">
        <f>IF(F39="","",COUNTA($F$11:F39))</f>
        <v>25</v>
      </c>
      <c r="B39" s="27" t="s">
        <v>22</v>
      </c>
      <c r="C39" s="34" t="s">
        <v>50</v>
      </c>
      <c r="D39" s="30">
        <v>5</v>
      </c>
      <c r="E39" s="31" t="str">
        <f t="shared" si="11"/>
        <v>0%</v>
      </c>
      <c r="F39" s="24">
        <f t="shared" si="12"/>
        <v>5</v>
      </c>
      <c r="G39" s="24" t="s">
        <v>34</v>
      </c>
      <c r="H39" s="32">
        <v>275</v>
      </c>
      <c r="I39" s="32"/>
      <c r="J39" s="38">
        <f t="shared" si="13"/>
        <v>1375</v>
      </c>
      <c r="K39" s="43"/>
      <c r="L39" s="32">
        <v>230</v>
      </c>
      <c r="M39" s="32"/>
      <c r="N39" s="32">
        <f t="shared" si="14"/>
        <v>1150</v>
      </c>
      <c r="O39" s="45"/>
      <c r="P39" s="32">
        <f t="shared" si="15"/>
        <v>2525</v>
      </c>
      <c r="R39" s="50"/>
    </row>
    <row r="40" spans="1:18" customFormat="1" ht="15.75">
      <c r="A40" s="27">
        <f>IF(F40="","",COUNTA($F$11:F40))</f>
        <v>26</v>
      </c>
      <c r="B40" s="27" t="s">
        <v>22</v>
      </c>
      <c r="C40" s="34" t="s">
        <v>51</v>
      </c>
      <c r="D40" s="30">
        <v>4</v>
      </c>
      <c r="E40" s="31" t="str">
        <f t="shared" si="11"/>
        <v>0%</v>
      </c>
      <c r="F40" s="24">
        <f t="shared" si="12"/>
        <v>4</v>
      </c>
      <c r="G40" s="24" t="s">
        <v>34</v>
      </c>
      <c r="H40" s="32">
        <v>96</v>
      </c>
      <c r="I40" s="32"/>
      <c r="J40" s="38">
        <f t="shared" si="13"/>
        <v>384</v>
      </c>
      <c r="K40" s="43"/>
      <c r="L40" s="32">
        <v>195</v>
      </c>
      <c r="M40" s="32"/>
      <c r="N40" s="32">
        <f t="shared" si="14"/>
        <v>780</v>
      </c>
      <c r="O40" s="45"/>
      <c r="P40" s="32">
        <f t="shared" si="15"/>
        <v>1164</v>
      </c>
      <c r="R40" s="50"/>
    </row>
    <row r="41" spans="1:18" customFormat="1" ht="15.75">
      <c r="A41" s="27">
        <f>IF(F41="","",COUNTA($F$11:F41))</f>
        <v>27</v>
      </c>
      <c r="B41" s="27" t="s">
        <v>22</v>
      </c>
      <c r="C41" s="34" t="s">
        <v>52</v>
      </c>
      <c r="D41" s="30">
        <v>4</v>
      </c>
      <c r="E41" s="31" t="str">
        <f t="shared" si="11"/>
        <v>0%</v>
      </c>
      <c r="F41" s="24">
        <f t="shared" si="12"/>
        <v>4</v>
      </c>
      <c r="G41" s="24" t="s">
        <v>34</v>
      </c>
      <c r="H41" s="32">
        <v>130</v>
      </c>
      <c r="I41" s="32"/>
      <c r="J41" s="38">
        <f t="shared" si="13"/>
        <v>520</v>
      </c>
      <c r="K41" s="43"/>
      <c r="L41" s="32">
        <v>195</v>
      </c>
      <c r="M41" s="32"/>
      <c r="N41" s="32">
        <f t="shared" si="14"/>
        <v>780</v>
      </c>
      <c r="O41" s="45"/>
      <c r="P41" s="32">
        <f t="shared" si="15"/>
        <v>1300</v>
      </c>
      <c r="R41" s="50"/>
    </row>
    <row r="42" spans="1:18" customFormat="1" ht="15.75">
      <c r="A42" s="27">
        <f>IF(F42="","",COUNTA($F$11:F42))</f>
        <v>28</v>
      </c>
      <c r="B42" s="27" t="s">
        <v>22</v>
      </c>
      <c r="C42" s="34" t="s">
        <v>53</v>
      </c>
      <c r="D42" s="30">
        <v>4</v>
      </c>
      <c r="E42" s="31" t="str">
        <f t="shared" si="11"/>
        <v>0%</v>
      </c>
      <c r="F42" s="24">
        <f t="shared" si="12"/>
        <v>4</v>
      </c>
      <c r="G42" s="24" t="s">
        <v>34</v>
      </c>
      <c r="H42" s="32">
        <v>180</v>
      </c>
      <c r="I42" s="32"/>
      <c r="J42" s="38">
        <f t="shared" si="13"/>
        <v>720</v>
      </c>
      <c r="K42" s="43"/>
      <c r="L42" s="32">
        <v>230</v>
      </c>
      <c r="M42" s="32"/>
      <c r="N42" s="32">
        <f t="shared" si="14"/>
        <v>920</v>
      </c>
      <c r="O42" s="45"/>
      <c r="P42" s="32">
        <f t="shared" si="15"/>
        <v>1640</v>
      </c>
      <c r="R42" s="50"/>
    </row>
    <row r="43" spans="1:18" customFormat="1" ht="15.75">
      <c r="A43" s="27">
        <f>IF(F43="","",COUNTA($F$11:F43))</f>
        <v>29</v>
      </c>
      <c r="B43" s="27" t="s">
        <v>22</v>
      </c>
      <c r="C43" s="34" t="s">
        <v>54</v>
      </c>
      <c r="D43" s="30">
        <v>4</v>
      </c>
      <c r="E43" s="31" t="str">
        <f t="shared" si="11"/>
        <v>0%</v>
      </c>
      <c r="F43" s="24">
        <f t="shared" si="12"/>
        <v>4</v>
      </c>
      <c r="G43" s="24" t="s">
        <v>34</v>
      </c>
      <c r="H43" s="32">
        <v>290</v>
      </c>
      <c r="I43" s="32"/>
      <c r="J43" s="38">
        <f t="shared" si="13"/>
        <v>1160</v>
      </c>
      <c r="K43" s="43"/>
      <c r="L43" s="32">
        <v>230</v>
      </c>
      <c r="M43" s="32"/>
      <c r="N43" s="32">
        <f t="shared" si="14"/>
        <v>920</v>
      </c>
      <c r="O43" s="45"/>
      <c r="P43" s="32">
        <f t="shared" si="15"/>
        <v>2080</v>
      </c>
      <c r="R43" s="50"/>
    </row>
    <row r="44" spans="1:18" customFormat="1" ht="30">
      <c r="A44" s="27">
        <f>IF(F44="","",COUNTA($F$11:F44))</f>
        <v>30</v>
      </c>
      <c r="B44" s="27" t="s">
        <v>22</v>
      </c>
      <c r="C44" s="34" t="s">
        <v>55</v>
      </c>
      <c r="D44" s="30">
        <v>91.5</v>
      </c>
      <c r="E44" s="31" t="str">
        <f t="shared" si="11"/>
        <v>10%</v>
      </c>
      <c r="F44" s="24">
        <f t="shared" si="12"/>
        <v>100.65</v>
      </c>
      <c r="G44" s="24" t="s">
        <v>24</v>
      </c>
      <c r="H44" s="32">
        <v>9.35</v>
      </c>
      <c r="I44" s="32"/>
      <c r="J44" s="38">
        <f t="shared" si="13"/>
        <v>941.07749999999999</v>
      </c>
      <c r="K44" s="43"/>
      <c r="L44" s="32">
        <v>8.6999999999999993</v>
      </c>
      <c r="M44" s="32"/>
      <c r="N44" s="32">
        <f t="shared" si="14"/>
        <v>875.65499999999997</v>
      </c>
      <c r="O44" s="45"/>
      <c r="P44" s="32">
        <f t="shared" si="15"/>
        <v>1816.7325000000001</v>
      </c>
      <c r="R44" s="50"/>
    </row>
    <row r="45" spans="1:18" customFormat="1" ht="30">
      <c r="A45" s="27">
        <f>IF(F45="","",COUNTA($F$11:F45))</f>
        <v>31</v>
      </c>
      <c r="B45" s="27" t="s">
        <v>22</v>
      </c>
      <c r="C45" s="34" t="s">
        <v>56</v>
      </c>
      <c r="D45" s="30">
        <v>1</v>
      </c>
      <c r="E45" s="31" t="str">
        <f t="shared" ref="E45:E57" si="16">IF(G45="EA","0%",IF(G45="FT","10%",IF(G45="CFT","10%",IF(G45="SF","10%",IF(G45="JOB","0%",IF(G45="LS","0%",IF(G45="CY","10%",IF(G45="STEPS","10%",))))))))</f>
        <v>0%</v>
      </c>
      <c r="F45" s="24">
        <f t="shared" ref="F45:F57" si="17">D45+(D45*E45)</f>
        <v>1</v>
      </c>
      <c r="G45" s="24" t="s">
        <v>32</v>
      </c>
      <c r="H45" s="32"/>
      <c r="I45" s="32"/>
      <c r="J45" s="38">
        <f t="shared" si="2"/>
        <v>0</v>
      </c>
      <c r="K45" s="43"/>
      <c r="L45" s="32">
        <v>9360</v>
      </c>
      <c r="M45" s="32"/>
      <c r="N45" s="32">
        <f t="shared" ref="N45:N57" si="18">L45*F45</f>
        <v>9360</v>
      </c>
      <c r="O45" s="45"/>
      <c r="P45" s="32">
        <f t="shared" ref="P45:P57" si="19">N45+J45</f>
        <v>9360</v>
      </c>
      <c r="R45" s="50"/>
    </row>
    <row r="46" spans="1:18" customFormat="1" ht="15.75">
      <c r="A46" s="27">
        <f>IF(F46="","",COUNTA($F$11:F46))</f>
        <v>32</v>
      </c>
      <c r="B46" s="27" t="s">
        <v>22</v>
      </c>
      <c r="C46" s="34" t="s">
        <v>57</v>
      </c>
      <c r="D46" s="30">
        <v>14</v>
      </c>
      <c r="E46" s="31" t="str">
        <f t="shared" si="16"/>
        <v>0%</v>
      </c>
      <c r="F46" s="24">
        <f t="shared" si="17"/>
        <v>14</v>
      </c>
      <c r="G46" s="24" t="s">
        <v>34</v>
      </c>
      <c r="H46" s="32"/>
      <c r="I46" s="32"/>
      <c r="J46" s="38">
        <f t="shared" si="2"/>
        <v>0</v>
      </c>
      <c r="K46" s="43"/>
      <c r="L46" s="32">
        <v>256</v>
      </c>
      <c r="M46" s="32"/>
      <c r="N46" s="32">
        <f t="shared" si="18"/>
        <v>3584</v>
      </c>
      <c r="O46" s="45"/>
      <c r="P46" s="32">
        <f t="shared" si="19"/>
        <v>3584</v>
      </c>
      <c r="R46" s="50"/>
    </row>
    <row r="47" spans="1:18" customFormat="1" ht="15.75">
      <c r="A47" s="27">
        <f>IF(F47="","",COUNTA($F$11:F47))</f>
        <v>33</v>
      </c>
      <c r="B47" s="27" t="s">
        <v>22</v>
      </c>
      <c r="C47" s="34" t="s">
        <v>58</v>
      </c>
      <c r="D47" s="30">
        <v>12</v>
      </c>
      <c r="E47" s="31" t="str">
        <f t="shared" si="16"/>
        <v>0%</v>
      </c>
      <c r="F47" s="24">
        <f t="shared" si="17"/>
        <v>12</v>
      </c>
      <c r="G47" s="24" t="s">
        <v>34</v>
      </c>
      <c r="H47" s="32"/>
      <c r="I47" s="32"/>
      <c r="J47" s="38">
        <f t="shared" si="2"/>
        <v>0</v>
      </c>
      <c r="K47" s="43"/>
      <c r="L47" s="32">
        <v>230</v>
      </c>
      <c r="M47" s="32"/>
      <c r="N47" s="32">
        <f t="shared" si="18"/>
        <v>2760</v>
      </c>
      <c r="O47" s="45"/>
      <c r="P47" s="32">
        <f t="shared" si="19"/>
        <v>2760</v>
      </c>
      <c r="R47" s="50"/>
    </row>
    <row r="48" spans="1:18" customFormat="1" ht="15.75">
      <c r="A48" s="27">
        <f>IF(F48="","",COUNTA($F$11:F48))</f>
        <v>34</v>
      </c>
      <c r="B48" s="27" t="s">
        <v>22</v>
      </c>
      <c r="C48" s="34" t="s">
        <v>59</v>
      </c>
      <c r="D48" s="30">
        <v>1</v>
      </c>
      <c r="E48" s="31" t="str">
        <f t="shared" si="16"/>
        <v>0%</v>
      </c>
      <c r="F48" s="24">
        <f t="shared" si="17"/>
        <v>1</v>
      </c>
      <c r="G48" s="24" t="s">
        <v>34</v>
      </c>
      <c r="H48" s="32"/>
      <c r="I48" s="32"/>
      <c r="J48" s="38">
        <f t="shared" si="2"/>
        <v>0</v>
      </c>
      <c r="K48" s="43"/>
      <c r="L48" s="32">
        <v>230</v>
      </c>
      <c r="M48" s="32"/>
      <c r="N48" s="32">
        <f t="shared" si="18"/>
        <v>230</v>
      </c>
      <c r="O48" s="45"/>
      <c r="P48" s="32">
        <f t="shared" si="19"/>
        <v>230</v>
      </c>
      <c r="R48" s="50"/>
    </row>
    <row r="49" spans="1:18" customFormat="1" ht="15.75">
      <c r="A49" s="27">
        <f>IF(F49="","",COUNTA($F$11:F49))</f>
        <v>35</v>
      </c>
      <c r="B49" s="27" t="s">
        <v>22</v>
      </c>
      <c r="C49" s="34" t="s">
        <v>60</v>
      </c>
      <c r="D49" s="30">
        <v>17</v>
      </c>
      <c r="E49" s="31" t="str">
        <f t="shared" si="16"/>
        <v>0%</v>
      </c>
      <c r="F49" s="24">
        <f t="shared" si="17"/>
        <v>17</v>
      </c>
      <c r="G49" s="24" t="s">
        <v>34</v>
      </c>
      <c r="H49" s="32"/>
      <c r="I49" s="32"/>
      <c r="J49" s="38">
        <f t="shared" si="2"/>
        <v>0</v>
      </c>
      <c r="K49" s="43"/>
      <c r="L49" s="32">
        <v>165</v>
      </c>
      <c r="M49" s="32"/>
      <c r="N49" s="32">
        <f t="shared" si="18"/>
        <v>2805</v>
      </c>
      <c r="O49" s="45"/>
      <c r="P49" s="32">
        <f t="shared" si="19"/>
        <v>2805</v>
      </c>
      <c r="R49" s="50"/>
    </row>
    <row r="50" spans="1:18" customFormat="1" ht="15.75">
      <c r="A50" s="27">
        <f>IF(F50="","",COUNTA($F$11:F50))</f>
        <v>36</v>
      </c>
      <c r="B50" s="27" t="s">
        <v>22</v>
      </c>
      <c r="C50" s="34" t="s">
        <v>61</v>
      </c>
      <c r="D50" s="30">
        <v>4</v>
      </c>
      <c r="E50" s="31" t="str">
        <f t="shared" si="16"/>
        <v>0%</v>
      </c>
      <c r="F50" s="24">
        <f t="shared" si="17"/>
        <v>4</v>
      </c>
      <c r="G50" s="24" t="s">
        <v>34</v>
      </c>
      <c r="H50" s="32"/>
      <c r="I50" s="32"/>
      <c r="J50" s="38">
        <f t="shared" si="2"/>
        <v>0</v>
      </c>
      <c r="K50" s="43"/>
      <c r="L50" s="32">
        <v>165</v>
      </c>
      <c r="M50" s="32"/>
      <c r="N50" s="32">
        <f t="shared" si="18"/>
        <v>660</v>
      </c>
      <c r="O50" s="45"/>
      <c r="P50" s="32">
        <f t="shared" si="19"/>
        <v>660</v>
      </c>
      <c r="R50" s="50"/>
    </row>
    <row r="51" spans="1:18" customFormat="1" ht="15.75">
      <c r="A51" s="27">
        <f>IF(F51="","",COUNTA($F$11:F51))</f>
        <v>37</v>
      </c>
      <c r="B51" s="27" t="s">
        <v>22</v>
      </c>
      <c r="C51" s="34" t="s">
        <v>62</v>
      </c>
      <c r="D51" s="30">
        <v>10</v>
      </c>
      <c r="E51" s="31" t="str">
        <f t="shared" si="16"/>
        <v>0%</v>
      </c>
      <c r="F51" s="24">
        <f t="shared" si="17"/>
        <v>10</v>
      </c>
      <c r="G51" s="24" t="s">
        <v>34</v>
      </c>
      <c r="H51" s="32"/>
      <c r="I51" s="32"/>
      <c r="J51" s="38">
        <f t="shared" si="2"/>
        <v>0</v>
      </c>
      <c r="K51" s="43"/>
      <c r="L51" s="32">
        <v>165</v>
      </c>
      <c r="M51" s="32"/>
      <c r="N51" s="32">
        <f t="shared" si="18"/>
        <v>1650</v>
      </c>
      <c r="O51" s="45"/>
      <c r="P51" s="32">
        <f t="shared" si="19"/>
        <v>1650</v>
      </c>
      <c r="R51" s="50"/>
    </row>
    <row r="52" spans="1:18" customFormat="1" ht="15.75">
      <c r="A52" s="27">
        <f>IF(F52="","",COUNTA($F$11:F52))</f>
        <v>38</v>
      </c>
      <c r="B52" s="27" t="s">
        <v>22</v>
      </c>
      <c r="C52" s="34" t="s">
        <v>63</v>
      </c>
      <c r="D52" s="30">
        <v>9</v>
      </c>
      <c r="E52" s="31" t="str">
        <f t="shared" si="16"/>
        <v>0%</v>
      </c>
      <c r="F52" s="24">
        <f t="shared" si="17"/>
        <v>9</v>
      </c>
      <c r="G52" s="24" t="s">
        <v>34</v>
      </c>
      <c r="H52" s="32"/>
      <c r="I52" s="32"/>
      <c r="J52" s="38">
        <f t="shared" si="2"/>
        <v>0</v>
      </c>
      <c r="K52" s="43"/>
      <c r="L52" s="32">
        <v>40</v>
      </c>
      <c r="M52" s="32"/>
      <c r="N52" s="32">
        <f t="shared" si="18"/>
        <v>360</v>
      </c>
      <c r="O52" s="45"/>
      <c r="P52" s="32">
        <f t="shared" si="19"/>
        <v>360</v>
      </c>
      <c r="R52" s="50"/>
    </row>
    <row r="53" spans="1:18" customFormat="1" ht="15.75">
      <c r="A53" s="27">
        <f>IF(F53="","",COUNTA($F$11:F53))</f>
        <v>39</v>
      </c>
      <c r="B53" s="27" t="s">
        <v>22</v>
      </c>
      <c r="C53" s="34" t="s">
        <v>64</v>
      </c>
      <c r="D53" s="30">
        <v>2</v>
      </c>
      <c r="E53" s="31" t="str">
        <f t="shared" si="16"/>
        <v>0%</v>
      </c>
      <c r="F53" s="24">
        <f t="shared" si="17"/>
        <v>2</v>
      </c>
      <c r="G53" s="24" t="s">
        <v>34</v>
      </c>
      <c r="H53" s="32"/>
      <c r="I53" s="32"/>
      <c r="J53" s="38">
        <f t="shared" si="2"/>
        <v>0</v>
      </c>
      <c r="K53" s="43"/>
      <c r="L53" s="32">
        <v>130</v>
      </c>
      <c r="M53" s="32"/>
      <c r="N53" s="32">
        <f t="shared" si="18"/>
        <v>260</v>
      </c>
      <c r="O53" s="45"/>
      <c r="P53" s="32">
        <f t="shared" si="19"/>
        <v>260</v>
      </c>
      <c r="R53" s="50"/>
    </row>
    <row r="54" spans="1:18" customFormat="1" ht="15.75">
      <c r="A54" s="27">
        <f>IF(F54="","",COUNTA($F$11:F54))</f>
        <v>40</v>
      </c>
      <c r="B54" s="27" t="s">
        <v>22</v>
      </c>
      <c r="C54" s="34" t="s">
        <v>65</v>
      </c>
      <c r="D54" s="30">
        <v>1</v>
      </c>
      <c r="E54" s="31" t="str">
        <f t="shared" si="16"/>
        <v>0%</v>
      </c>
      <c r="F54" s="24">
        <f t="shared" si="17"/>
        <v>1</v>
      </c>
      <c r="G54" s="24" t="s">
        <v>34</v>
      </c>
      <c r="H54" s="32"/>
      <c r="I54" s="32"/>
      <c r="J54" s="38">
        <f t="shared" si="2"/>
        <v>0</v>
      </c>
      <c r="K54" s="43"/>
      <c r="L54" s="32">
        <v>210</v>
      </c>
      <c r="M54" s="32"/>
      <c r="N54" s="32">
        <f t="shared" si="18"/>
        <v>210</v>
      </c>
      <c r="O54" s="45"/>
      <c r="P54" s="32">
        <f t="shared" si="19"/>
        <v>210</v>
      </c>
      <c r="R54" s="50"/>
    </row>
    <row r="55" spans="1:18" customFormat="1" ht="15.75">
      <c r="A55" s="27">
        <f>IF(F55="","",COUNTA($F$11:F55))</f>
        <v>41</v>
      </c>
      <c r="B55" s="27" t="s">
        <v>22</v>
      </c>
      <c r="C55" s="34" t="s">
        <v>66</v>
      </c>
      <c r="D55" s="30">
        <v>1</v>
      </c>
      <c r="E55" s="31" t="str">
        <f t="shared" si="16"/>
        <v>0%</v>
      </c>
      <c r="F55" s="24">
        <f t="shared" si="17"/>
        <v>1</v>
      </c>
      <c r="G55" s="24" t="s">
        <v>34</v>
      </c>
      <c r="H55" s="32"/>
      <c r="I55" s="32"/>
      <c r="J55" s="38">
        <f t="shared" si="2"/>
        <v>0</v>
      </c>
      <c r="K55" s="43"/>
      <c r="L55" s="32">
        <v>256</v>
      </c>
      <c r="M55" s="32"/>
      <c r="N55" s="32">
        <f t="shared" si="18"/>
        <v>256</v>
      </c>
      <c r="O55" s="45"/>
      <c r="P55" s="32">
        <f t="shared" si="19"/>
        <v>256</v>
      </c>
      <c r="R55" s="50"/>
    </row>
    <row r="56" spans="1:18" customFormat="1" ht="30">
      <c r="A56" s="27">
        <f>IF(F56="","",COUNTA($F$11:F56))</f>
        <v>42</v>
      </c>
      <c r="B56" s="27" t="s">
        <v>22</v>
      </c>
      <c r="C56" s="34" t="s">
        <v>67</v>
      </c>
      <c r="D56" s="30">
        <v>3</v>
      </c>
      <c r="E56" s="31" t="str">
        <f t="shared" si="16"/>
        <v>0%</v>
      </c>
      <c r="F56" s="24">
        <f t="shared" si="17"/>
        <v>3</v>
      </c>
      <c r="G56" s="24" t="s">
        <v>34</v>
      </c>
      <c r="H56" s="32"/>
      <c r="I56" s="32"/>
      <c r="J56" s="38">
        <f t="shared" si="2"/>
        <v>0</v>
      </c>
      <c r="K56" s="43"/>
      <c r="L56" s="32">
        <v>460</v>
      </c>
      <c r="M56" s="32"/>
      <c r="N56" s="32">
        <f t="shared" si="18"/>
        <v>1380</v>
      </c>
      <c r="O56" s="45"/>
      <c r="P56" s="32">
        <f t="shared" si="19"/>
        <v>1380</v>
      </c>
      <c r="R56" s="50"/>
    </row>
    <row r="57" spans="1:18" customFormat="1" ht="15.75">
      <c r="A57" s="27">
        <f>IF(F57="","",COUNTA($F$11:F57))</f>
        <v>43</v>
      </c>
      <c r="B57" s="27" t="s">
        <v>22</v>
      </c>
      <c r="C57" s="34" t="s">
        <v>68</v>
      </c>
      <c r="D57" s="30">
        <v>18</v>
      </c>
      <c r="E57" s="31" t="str">
        <f t="shared" si="16"/>
        <v>0%</v>
      </c>
      <c r="F57" s="24">
        <f t="shared" si="17"/>
        <v>18</v>
      </c>
      <c r="G57" s="24" t="s">
        <v>34</v>
      </c>
      <c r="H57" s="32"/>
      <c r="I57" s="32"/>
      <c r="J57" s="38">
        <f t="shared" si="2"/>
        <v>0</v>
      </c>
      <c r="K57" s="43"/>
      <c r="L57" s="32">
        <v>225</v>
      </c>
      <c r="M57" s="32"/>
      <c r="N57" s="32">
        <f t="shared" si="18"/>
        <v>4050</v>
      </c>
      <c r="O57" s="45"/>
      <c r="P57" s="32">
        <f t="shared" si="19"/>
        <v>4050</v>
      </c>
      <c r="R57" s="50"/>
    </row>
    <row r="58" spans="1:18">
      <c r="A58" s="35"/>
      <c r="B58" s="20"/>
      <c r="C58" s="21"/>
      <c r="D58" s="22"/>
      <c r="E58" s="23"/>
      <c r="F58" s="24"/>
      <c r="G58" s="25"/>
      <c r="H58" s="26"/>
      <c r="I58" s="26"/>
      <c r="J58" s="38"/>
      <c r="K58" s="39"/>
      <c r="L58" s="32"/>
      <c r="M58" s="40"/>
      <c r="N58" s="32"/>
      <c r="O58" s="41"/>
      <c r="P58" s="42"/>
    </row>
    <row r="59" spans="1:18" s="100" customFormat="1" ht="15.75">
      <c r="A59" s="123" t="s">
        <v>69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126">
        <f>SUM(J11:J58)</f>
        <v>37966.866379999999</v>
      </c>
      <c r="P59" s="127"/>
    </row>
    <row r="60" spans="1:18" s="100" customFormat="1" ht="15.75">
      <c r="A60" s="123" t="s">
        <v>70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126">
        <f>SUM(N11:N58)</f>
        <v>68206.053780000002</v>
      </c>
      <c r="P60" s="127"/>
      <c r="R60" s="128"/>
    </row>
    <row r="61" spans="1:18" s="100" customFormat="1" ht="15.75">
      <c r="A61" s="123" t="s">
        <v>71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  <c r="O61" s="126">
        <f>SUM(O59:P60)</f>
        <v>106172.92016000001</v>
      </c>
      <c r="P61" s="127"/>
    </row>
    <row r="62" spans="1:18" s="100" customFormat="1" ht="15.75">
      <c r="A62" s="123" t="s">
        <v>72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5"/>
      <c r="M62" s="129"/>
      <c r="N62" s="130">
        <v>0.25</v>
      </c>
      <c r="O62" s="126">
        <f>O61*N62</f>
        <v>26543.230040000002</v>
      </c>
      <c r="P62" s="127"/>
      <c r="Q62" s="128"/>
    </row>
    <row r="63" spans="1:18" s="100" customFormat="1" ht="15.75">
      <c r="A63" s="131" t="s">
        <v>73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3"/>
      <c r="O63" s="134">
        <f>O62+O61</f>
        <v>132716.1502</v>
      </c>
      <c r="P63" s="135"/>
    </row>
    <row r="64" spans="1:18" ht="4.5" customHeight="1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70"/>
    </row>
    <row r="65" spans="1:16" s="1" customFormat="1">
      <c r="A65" s="71" t="s">
        <v>74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3"/>
    </row>
    <row r="66" spans="1:16" s="100" customFormat="1">
      <c r="A66" s="136" t="s">
        <v>75</v>
      </c>
      <c r="B66" s="137"/>
      <c r="C66" s="138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40"/>
    </row>
    <row r="67" spans="1:16">
      <c r="A67" s="51">
        <v>1</v>
      </c>
      <c r="B67" s="52"/>
      <c r="C67" s="7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</row>
    <row r="68" spans="1:16">
      <c r="A68" s="53"/>
      <c r="B68" s="54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</row>
    <row r="69" spans="1:16" s="100" customFormat="1">
      <c r="A69" s="136" t="s">
        <v>76</v>
      </c>
      <c r="B69" s="141"/>
      <c r="C69" s="142" t="s">
        <v>77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/>
    </row>
    <row r="70" spans="1:16">
      <c r="A70" s="55">
        <v>1</v>
      </c>
      <c r="B70" s="56"/>
      <c r="C70" s="79" t="s">
        <v>78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1"/>
    </row>
    <row r="71" spans="1:16" s="100" customFormat="1">
      <c r="A71" s="145"/>
      <c r="B71" s="146"/>
      <c r="C71" s="147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9"/>
    </row>
  </sheetData>
  <mergeCells count="27">
    <mergeCell ref="C67:P67"/>
    <mergeCell ref="C68:P68"/>
    <mergeCell ref="C69:P69"/>
    <mergeCell ref="C70:P70"/>
    <mergeCell ref="C71:P71"/>
    <mergeCell ref="A63:N63"/>
    <mergeCell ref="O63:P63"/>
    <mergeCell ref="A64:P64"/>
    <mergeCell ref="A65:P65"/>
    <mergeCell ref="C66:P66"/>
    <mergeCell ref="A60:N60"/>
    <mergeCell ref="O60:P60"/>
    <mergeCell ref="A61:N61"/>
    <mergeCell ref="O61:P61"/>
    <mergeCell ref="A62:L62"/>
    <mergeCell ref="O62:P62"/>
    <mergeCell ref="A6:P6"/>
    <mergeCell ref="N7:O7"/>
    <mergeCell ref="A9:C9"/>
    <mergeCell ref="O11:P11"/>
    <mergeCell ref="A59:N59"/>
    <mergeCell ref="O59:P59"/>
    <mergeCell ref="H1:P1"/>
    <mergeCell ref="H2:P2"/>
    <mergeCell ref="H3:L3"/>
    <mergeCell ref="M3:P3"/>
    <mergeCell ref="A5:P5"/>
  </mergeCells>
  <pageMargins left="0.7" right="0.7" top="0.75" bottom="0.75" header="0.3" footer="0.3"/>
  <pageSetup scale="31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219B1B-C3F6-4E36-AA90-05182BAF4A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BREAKDOWN-FAB</vt:lpstr>
      <vt:lpstr>'BREAKDOWN-FAB'!Print_Area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anime77751@gmail.com</cp:lastModifiedBy>
  <dcterms:created xsi:type="dcterms:W3CDTF">2015-06-05T18:17:00Z</dcterms:created>
  <dcterms:modified xsi:type="dcterms:W3CDTF">2024-05-30T11:02:48Z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{46219B1B-C3F6-4E36-AA90-05182BAF4A7C}</vt:lpwstr>
  </property>
  <property fmtid="{D5CDD505-2E9C-101B-9397-08002B2CF9AE}" pid="6" name="ICV">
    <vt:lpwstr>B668DE508B6E47998AED4B3C7208D714_13</vt:lpwstr>
  </property>
  <property fmtid="{D5CDD505-2E9C-101B-9397-08002B2CF9AE}" pid="7" name="KSOProductBuildVer">
    <vt:lpwstr>1033-12.2.0.13266</vt:lpwstr>
  </property>
</Properties>
</file>