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 firstSheet="2" activeTab="2"/>
  </bookViews>
  <sheets>
    <sheet name="Chart1" sheetId="14" state="hidden" r:id="rId1"/>
    <sheet name="Sheet1" sheetId="15" state="hidden" r:id="rId2"/>
    <sheet name="Estimate Statement" sheetId="16" r:id="rId3"/>
    <sheet name="Sheet2" sheetId="17" state="hidden" r:id="rId4"/>
  </sheets>
  <definedNames>
    <definedName name="_xlnm.Print_Area" localSheetId="2">'Estimate Statement'!$A$1:$L$236</definedName>
  </definedNames>
  <calcPr calcId="152511"/>
</workbook>
</file>

<file path=xl/calcChain.xml><?xml version="1.0" encoding="utf-8"?>
<calcChain xmlns="http://schemas.openxmlformats.org/spreadsheetml/2006/main">
  <c r="A230" i="16" l="1"/>
  <c r="K229" i="16"/>
  <c r="J229" i="16"/>
  <c r="F229" i="16"/>
  <c r="K228" i="16"/>
  <c r="J228" i="16"/>
  <c r="F228" i="16"/>
  <c r="A227" i="16"/>
  <c r="A226" i="16"/>
  <c r="J225" i="16"/>
  <c r="F225" i="16"/>
  <c r="J224" i="16"/>
  <c r="K224" i="16" s="1"/>
  <c r="F224" i="16"/>
  <c r="J223" i="16"/>
  <c r="F223" i="16"/>
  <c r="A222" i="16"/>
  <c r="A221" i="16"/>
  <c r="K220" i="16"/>
  <c r="J220" i="16"/>
  <c r="F220" i="16"/>
  <c r="K219" i="16"/>
  <c r="J219" i="16"/>
  <c r="F219" i="16"/>
  <c r="A218" i="16"/>
  <c r="A217" i="16"/>
  <c r="D216" i="16"/>
  <c r="F216" i="16" s="1"/>
  <c r="D215" i="16"/>
  <c r="F215" i="16" s="1"/>
  <c r="F214" i="16"/>
  <c r="D214" i="16"/>
  <c r="D213" i="16"/>
  <c r="F213" i="16" s="1"/>
  <c r="D212" i="16"/>
  <c r="F212" i="16" s="1"/>
  <c r="J211" i="16"/>
  <c r="K211" i="16" s="1"/>
  <c r="F211" i="16"/>
  <c r="A210" i="16"/>
  <c r="A209" i="16"/>
  <c r="A208" i="16"/>
  <c r="A207" i="16"/>
  <c r="J206" i="16"/>
  <c r="F206" i="16"/>
  <c r="J205" i="16"/>
  <c r="F205" i="16"/>
  <c r="J204" i="16"/>
  <c r="F204" i="16"/>
  <c r="J203" i="16"/>
  <c r="F203" i="16"/>
  <c r="J202" i="16"/>
  <c r="F202" i="16"/>
  <c r="J201" i="16"/>
  <c r="F201" i="16"/>
  <c r="J200" i="16"/>
  <c r="F200" i="16"/>
  <c r="A199" i="16"/>
  <c r="A198" i="16"/>
  <c r="K197" i="16"/>
  <c r="J197" i="16"/>
  <c r="F197" i="16"/>
  <c r="A196" i="16"/>
  <c r="A195" i="16"/>
  <c r="J194" i="16"/>
  <c r="F194" i="16"/>
  <c r="J193" i="16"/>
  <c r="F193" i="16"/>
  <c r="J192" i="16"/>
  <c r="F192" i="16"/>
  <c r="J191" i="16"/>
  <c r="F191" i="16"/>
  <c r="J190" i="16"/>
  <c r="F190" i="16"/>
  <c r="J189" i="16"/>
  <c r="F189" i="16"/>
  <c r="J188" i="16"/>
  <c r="F188" i="16"/>
  <c r="J187" i="16"/>
  <c r="F187" i="16"/>
  <c r="J186" i="16"/>
  <c r="F186" i="16"/>
  <c r="J185" i="16"/>
  <c r="F185" i="16"/>
  <c r="J184" i="16"/>
  <c r="F184" i="16"/>
  <c r="J183" i="16"/>
  <c r="F183" i="16"/>
  <c r="J182" i="16"/>
  <c r="F182" i="16"/>
  <c r="J181" i="16"/>
  <c r="F181" i="16"/>
  <c r="J180" i="16"/>
  <c r="F180" i="16"/>
  <c r="J179" i="16"/>
  <c r="F179" i="16"/>
  <c r="J178" i="16"/>
  <c r="F178" i="16"/>
  <c r="J177" i="16"/>
  <c r="F177" i="16"/>
  <c r="J176" i="16"/>
  <c r="F176" i="16"/>
  <c r="J175" i="16"/>
  <c r="F175" i="16"/>
  <c r="J174" i="16"/>
  <c r="F174" i="16"/>
  <c r="J173" i="16"/>
  <c r="F173" i="16"/>
  <c r="J172" i="16"/>
  <c r="F172" i="16"/>
  <c r="J171" i="16"/>
  <c r="F171" i="16"/>
  <c r="J170" i="16"/>
  <c r="F170" i="16"/>
  <c r="J169" i="16"/>
  <c r="F169" i="16"/>
  <c r="J168" i="16"/>
  <c r="F168" i="16"/>
  <c r="J167" i="16"/>
  <c r="F167" i="16"/>
  <c r="F166" i="16"/>
  <c r="F165" i="16"/>
  <c r="F164" i="16"/>
  <c r="F163" i="16"/>
  <c r="F162" i="16"/>
  <c r="F161" i="16"/>
  <c r="J160" i="16"/>
  <c r="F160" i="16"/>
  <c r="F159" i="16"/>
  <c r="F158" i="16"/>
  <c r="F157" i="16"/>
  <c r="F156" i="16"/>
  <c r="F155" i="16"/>
  <c r="F154" i="16"/>
  <c r="F153" i="16"/>
  <c r="K152" i="16"/>
  <c r="J152" i="16"/>
  <c r="F152" i="16"/>
  <c r="A151" i="16"/>
  <c r="A150" i="16"/>
  <c r="J149" i="16"/>
  <c r="F149" i="16"/>
  <c r="A148" i="16"/>
  <c r="A147" i="16"/>
  <c r="K146" i="16"/>
  <c r="J146" i="16"/>
  <c r="F146" i="16"/>
  <c r="K145" i="16"/>
  <c r="J145" i="16"/>
  <c r="F145" i="16"/>
  <c r="K144" i="16"/>
  <c r="J144" i="16"/>
  <c r="F144" i="16"/>
  <c r="K143" i="16"/>
  <c r="J143" i="16"/>
  <c r="F143" i="16"/>
  <c r="K142" i="16"/>
  <c r="J142" i="16"/>
  <c r="F142" i="16"/>
  <c r="K141" i="16"/>
  <c r="J141" i="16"/>
  <c r="F141" i="16"/>
  <c r="K140" i="16"/>
  <c r="J140" i="16"/>
  <c r="F140" i="16"/>
  <c r="A139" i="16"/>
  <c r="A138" i="16"/>
  <c r="J137" i="16"/>
  <c r="F137" i="16"/>
  <c r="J136" i="16"/>
  <c r="F136" i="16"/>
  <c r="J135" i="16"/>
  <c r="F135" i="16"/>
  <c r="J134" i="16"/>
  <c r="F134" i="16"/>
  <c r="J133" i="16"/>
  <c r="F133" i="16"/>
  <c r="J132" i="16"/>
  <c r="F132" i="16"/>
  <c r="J131" i="16"/>
  <c r="F131" i="16"/>
  <c r="J130" i="16"/>
  <c r="F130" i="16"/>
  <c r="A129" i="16"/>
  <c r="A128" i="16"/>
  <c r="K127" i="16"/>
  <c r="J127" i="16"/>
  <c r="F127" i="16"/>
  <c r="K126" i="16"/>
  <c r="J126" i="16"/>
  <c r="F126" i="16"/>
  <c r="K125" i="16"/>
  <c r="J125" i="16"/>
  <c r="F125" i="16"/>
  <c r="K124" i="16"/>
  <c r="J124" i="16"/>
  <c r="F124" i="16"/>
  <c r="K123" i="16"/>
  <c r="J123" i="16"/>
  <c r="F123" i="16"/>
  <c r="K122" i="16"/>
  <c r="J122" i="16"/>
  <c r="F122" i="16"/>
  <c r="K121" i="16"/>
  <c r="J121" i="16"/>
  <c r="F121" i="16"/>
  <c r="K120" i="16"/>
  <c r="J120" i="16"/>
  <c r="F120" i="16"/>
  <c r="K119" i="16"/>
  <c r="J119" i="16"/>
  <c r="F119" i="16"/>
  <c r="K118" i="16"/>
  <c r="J118" i="16"/>
  <c r="F118" i="16"/>
  <c r="K117" i="16"/>
  <c r="J117" i="16"/>
  <c r="F117" i="16"/>
  <c r="K116" i="16"/>
  <c r="J116" i="16"/>
  <c r="F116" i="16"/>
  <c r="K115" i="16"/>
  <c r="J115" i="16"/>
  <c r="F115" i="16"/>
  <c r="K114" i="16"/>
  <c r="J114" i="16"/>
  <c r="F114" i="16"/>
  <c r="K113" i="16"/>
  <c r="J113" i="16"/>
  <c r="F113" i="16"/>
  <c r="K112" i="16"/>
  <c r="J112" i="16"/>
  <c r="F112" i="16"/>
  <c r="K111" i="16"/>
  <c r="J111" i="16"/>
  <c r="F111" i="16"/>
  <c r="K110" i="16"/>
  <c r="J110" i="16"/>
  <c r="F110" i="16"/>
  <c r="K109" i="16"/>
  <c r="J109" i="16"/>
  <c r="F109" i="16"/>
  <c r="K108" i="16"/>
  <c r="J108" i="16"/>
  <c r="F108" i="16"/>
  <c r="K107" i="16"/>
  <c r="J107" i="16"/>
  <c r="F107" i="16"/>
  <c r="K106" i="16"/>
  <c r="J106" i="16"/>
  <c r="F106" i="16"/>
  <c r="K105" i="16"/>
  <c r="J105" i="16"/>
  <c r="F105" i="16"/>
  <c r="K104" i="16"/>
  <c r="J104" i="16"/>
  <c r="F104" i="16"/>
  <c r="K103" i="16"/>
  <c r="J103" i="16"/>
  <c r="F103" i="16"/>
  <c r="K102" i="16"/>
  <c r="J102" i="16"/>
  <c r="F102" i="16"/>
  <c r="K101" i="16"/>
  <c r="J101" i="16"/>
  <c r="F101" i="16"/>
  <c r="K100" i="16"/>
  <c r="J100" i="16"/>
  <c r="F100" i="16"/>
  <c r="K99" i="16"/>
  <c r="J99" i="16"/>
  <c r="F99" i="16"/>
  <c r="K98" i="16"/>
  <c r="J98" i="16"/>
  <c r="F98" i="16"/>
  <c r="K97" i="16"/>
  <c r="J97" i="16"/>
  <c r="F97" i="16"/>
  <c r="K96" i="16"/>
  <c r="J96" i="16"/>
  <c r="F96" i="16"/>
  <c r="K95" i="16"/>
  <c r="J95" i="16"/>
  <c r="F95" i="16"/>
  <c r="K94" i="16"/>
  <c r="J94" i="16"/>
  <c r="F94" i="16"/>
  <c r="K93" i="16"/>
  <c r="J93" i="16"/>
  <c r="F93" i="16"/>
  <c r="K92" i="16"/>
  <c r="J92" i="16"/>
  <c r="F92" i="16"/>
  <c r="K91" i="16"/>
  <c r="J91" i="16"/>
  <c r="F91" i="16"/>
  <c r="K90" i="16"/>
  <c r="J90" i="16"/>
  <c r="F90" i="16"/>
  <c r="A89" i="16"/>
  <c r="A88" i="16"/>
  <c r="J87" i="16"/>
  <c r="K87" i="16" s="1"/>
  <c r="F87" i="16"/>
  <c r="J86" i="16"/>
  <c r="K86" i="16" s="1"/>
  <c r="F86" i="16"/>
  <c r="J85" i="16"/>
  <c r="K85" i="16" s="1"/>
  <c r="F85" i="16"/>
  <c r="J84" i="16"/>
  <c r="K84" i="16" s="1"/>
  <c r="F84" i="16"/>
  <c r="J83" i="16"/>
  <c r="K83" i="16" s="1"/>
  <c r="F83" i="16"/>
  <c r="A82" i="16"/>
  <c r="A81" i="16"/>
  <c r="K80" i="16"/>
  <c r="J80" i="16"/>
  <c r="F80" i="16"/>
  <c r="K79" i="16"/>
  <c r="J79" i="16"/>
  <c r="F79" i="16"/>
  <c r="K78" i="16"/>
  <c r="J78" i="16"/>
  <c r="F78" i="16"/>
  <c r="K77" i="16"/>
  <c r="J77" i="16"/>
  <c r="F77" i="16"/>
  <c r="K76" i="16"/>
  <c r="J76" i="16"/>
  <c r="F76" i="16"/>
  <c r="K75" i="16"/>
  <c r="J75" i="16"/>
  <c r="F75" i="16"/>
  <c r="K74" i="16"/>
  <c r="J74" i="16"/>
  <c r="F74" i="16"/>
  <c r="A73" i="16"/>
  <c r="A72" i="16"/>
  <c r="J71" i="16"/>
  <c r="F71" i="16"/>
  <c r="J70" i="16"/>
  <c r="K70" i="16" s="1"/>
  <c r="F70" i="16"/>
  <c r="J69" i="16"/>
  <c r="F69" i="16"/>
  <c r="J68" i="16"/>
  <c r="K68" i="16" s="1"/>
  <c r="F68" i="16"/>
  <c r="J67" i="16"/>
  <c r="F67" i="16"/>
  <c r="J66" i="16"/>
  <c r="K66" i="16" s="1"/>
  <c r="F66" i="16"/>
  <c r="J65" i="16"/>
  <c r="F65" i="16"/>
  <c r="J64" i="16"/>
  <c r="K64" i="16" s="1"/>
  <c r="F64" i="16"/>
  <c r="J63" i="16"/>
  <c r="F63" i="16"/>
  <c r="A62" i="16"/>
  <c r="A61" i="16"/>
  <c r="K60" i="16"/>
  <c r="J60" i="16"/>
  <c r="F60" i="16"/>
  <c r="K59" i="16"/>
  <c r="J59" i="16"/>
  <c r="F59" i="16"/>
  <c r="K58" i="16"/>
  <c r="J58" i="16"/>
  <c r="F58" i="16"/>
  <c r="K57" i="16"/>
  <c r="J57" i="16"/>
  <c r="F57" i="16"/>
  <c r="K56" i="16"/>
  <c r="J56" i="16"/>
  <c r="F56" i="16"/>
  <c r="K55" i="16"/>
  <c r="J55" i="16"/>
  <c r="F55" i="16"/>
  <c r="K54" i="16"/>
  <c r="J54" i="16"/>
  <c r="F54" i="16"/>
  <c r="K53" i="16"/>
  <c r="J53" i="16"/>
  <c r="F53" i="16"/>
  <c r="K52" i="16"/>
  <c r="J52" i="16"/>
  <c r="F52" i="16"/>
  <c r="A51" i="16"/>
  <c r="A50" i="16"/>
  <c r="J49" i="16"/>
  <c r="K49" i="16" s="1"/>
  <c r="F49" i="16"/>
  <c r="J48" i="16"/>
  <c r="K48" i="16" s="1"/>
  <c r="F48" i="16"/>
  <c r="J47" i="16"/>
  <c r="K47" i="16" s="1"/>
  <c r="F47" i="16"/>
  <c r="J46" i="16"/>
  <c r="K46" i="16" s="1"/>
  <c r="F46" i="16"/>
  <c r="D45" i="16"/>
  <c r="F45" i="16" s="1"/>
  <c r="D44" i="16"/>
  <c r="F44" i="16" s="1"/>
  <c r="F43" i="16"/>
  <c r="D43" i="16"/>
  <c r="D42" i="16"/>
  <c r="F42" i="16" s="1"/>
  <c r="D41" i="16"/>
  <c r="F41" i="16" s="1"/>
  <c r="J40" i="16"/>
  <c r="F40" i="16"/>
  <c r="K40" i="16" s="1"/>
  <c r="D39" i="16"/>
  <c r="F39" i="16" s="1"/>
  <c r="F38" i="16"/>
  <c r="D38" i="16"/>
  <c r="D37" i="16"/>
  <c r="F37" i="16" s="1"/>
  <c r="D36" i="16"/>
  <c r="F36" i="16" s="1"/>
  <c r="D35" i="16"/>
  <c r="F35" i="16" s="1"/>
  <c r="K34" i="16"/>
  <c r="J34" i="16"/>
  <c r="F34" i="16"/>
  <c r="F33" i="16"/>
  <c r="D33" i="16"/>
  <c r="D32" i="16"/>
  <c r="F32" i="16" s="1"/>
  <c r="F31" i="16"/>
  <c r="D31" i="16"/>
  <c r="F30" i="16"/>
  <c r="D30" i="16"/>
  <c r="D29" i="16"/>
  <c r="F29" i="16" s="1"/>
  <c r="J28" i="16"/>
  <c r="F28" i="16"/>
  <c r="D27" i="16"/>
  <c r="F27" i="16" s="1"/>
  <c r="F26" i="16"/>
  <c r="D26" i="16"/>
  <c r="F25" i="16"/>
  <c r="D25" i="16"/>
  <c r="D24" i="16"/>
  <c r="F24" i="16" s="1"/>
  <c r="D23" i="16"/>
  <c r="F23" i="16" s="1"/>
  <c r="K22" i="16"/>
  <c r="J22" i="16"/>
  <c r="F22" i="16"/>
  <c r="F21" i="16"/>
  <c r="D21" i="16"/>
  <c r="F20" i="16"/>
  <c r="D20" i="16"/>
  <c r="D19" i="16"/>
  <c r="F19" i="16" s="1"/>
  <c r="F18" i="16"/>
  <c r="D18" i="16"/>
  <c r="F17" i="16"/>
  <c r="D17" i="16"/>
  <c r="K16" i="16"/>
  <c r="J16" i="16"/>
  <c r="F16" i="16"/>
  <c r="F15" i="16"/>
  <c r="D15" i="16"/>
  <c r="D14" i="16"/>
  <c r="F14" i="16" s="1"/>
  <c r="D13" i="16"/>
  <c r="F13" i="16" s="1"/>
  <c r="F12" i="16"/>
  <c r="D12" i="16"/>
  <c r="F11" i="16"/>
  <c r="D11" i="16"/>
  <c r="D10" i="16"/>
  <c r="F10" i="16" s="1"/>
  <c r="D9" i="16"/>
  <c r="F9" i="16" s="1"/>
  <c r="K8" i="16"/>
  <c r="J8" i="16"/>
  <c r="F8" i="16"/>
  <c r="A7" i="16"/>
  <c r="A6" i="16"/>
  <c r="A5" i="16"/>
  <c r="K149" i="16" l="1"/>
  <c r="K168" i="16"/>
  <c r="K172" i="16"/>
  <c r="K176" i="16"/>
  <c r="K180" i="16"/>
  <c r="K184" i="16"/>
  <c r="K188" i="16"/>
  <c r="K190" i="16"/>
  <c r="K194" i="16"/>
  <c r="K63" i="16"/>
  <c r="K65" i="16"/>
  <c r="K67" i="16"/>
  <c r="K69" i="16"/>
  <c r="K71" i="16"/>
  <c r="K131" i="16"/>
  <c r="K133" i="16"/>
  <c r="K135" i="16"/>
  <c r="K137" i="16"/>
  <c r="K200" i="16"/>
  <c r="K202" i="16"/>
  <c r="K204" i="16"/>
  <c r="K206" i="16"/>
  <c r="K223" i="16"/>
  <c r="L208" i="16" s="1"/>
  <c r="K225" i="16"/>
  <c r="K170" i="16"/>
  <c r="K174" i="16"/>
  <c r="K178" i="16"/>
  <c r="K182" i="16"/>
  <c r="K186" i="16"/>
  <c r="K192" i="16"/>
  <c r="K28" i="16"/>
  <c r="L5" i="16" s="1"/>
  <c r="L231" i="16" s="1"/>
  <c r="K160" i="16"/>
  <c r="K167" i="16"/>
  <c r="K169" i="16"/>
  <c r="K171" i="16"/>
  <c r="K173" i="16"/>
  <c r="K175" i="16"/>
  <c r="K177" i="16"/>
  <c r="K179" i="16"/>
  <c r="K181" i="16"/>
  <c r="K183" i="16"/>
  <c r="K185" i="16"/>
  <c r="K187" i="16"/>
  <c r="K189" i="16"/>
  <c r="K191" i="16"/>
  <c r="K193" i="16"/>
  <c r="A8" i="16"/>
  <c r="K130" i="16"/>
  <c r="K132" i="16"/>
  <c r="K134" i="16"/>
  <c r="K136" i="16"/>
  <c r="K201" i="16"/>
  <c r="K203" i="16"/>
  <c r="K205" i="16"/>
  <c r="L232" i="16" l="1"/>
  <c r="L236" i="16" s="1"/>
  <c r="L235" i="16"/>
  <c r="L234" i="16"/>
  <c r="L233" i="16"/>
  <c r="A9" i="16"/>
  <c r="A10" i="16" l="1"/>
  <c r="A11" i="16" l="1"/>
  <c r="A12" i="16"/>
  <c r="A13" i="16" l="1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2" i="16" s="1"/>
  <c r="A53" i="16" s="1"/>
  <c r="A54" i="16" s="1"/>
  <c r="A55" i="16" s="1"/>
  <c r="A56" i="16" s="1"/>
  <c r="A57" i="16" s="1"/>
  <c r="A58" i="16" s="1"/>
  <c r="A59" i="16" s="1"/>
  <c r="A60" i="16" s="1"/>
  <c r="A63" i="16" s="1"/>
  <c r="A64" i="16" s="1"/>
  <c r="A65" i="16" s="1"/>
  <c r="A66" i="16" s="1"/>
  <c r="A67" i="16" s="1"/>
  <c r="A68" i="16" s="1"/>
  <c r="A69" i="16" s="1"/>
  <c r="A70" i="16" s="1"/>
  <c r="A71" i="16" s="1"/>
  <c r="A74" i="16" s="1"/>
  <c r="A75" i="16" s="1"/>
  <c r="A76" i="16" s="1"/>
  <c r="A77" i="16" s="1"/>
  <c r="A78" i="16" s="1"/>
  <c r="A79" i="16" s="1"/>
  <c r="A80" i="16" s="1"/>
  <c r="A83" i="16" s="1"/>
  <c r="A84" i="16" s="1"/>
  <c r="A85" i="16" s="1"/>
  <c r="A86" i="16" s="1"/>
  <c r="A87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30" i="16" s="1"/>
  <c r="A131" i="16" s="1"/>
  <c r="A132" i="16" s="1"/>
  <c r="A133" i="16" s="1"/>
  <c r="A134" i="16" s="1"/>
  <c r="A135" i="16" s="1"/>
  <c r="A136" i="16" s="1"/>
  <c r="A137" i="16" s="1"/>
  <c r="A140" i="16" s="1"/>
  <c r="A141" i="16" s="1"/>
  <c r="A142" i="16" s="1"/>
  <c r="A143" i="16" s="1"/>
  <c r="A144" i="16" s="1"/>
  <c r="A145" i="16" s="1"/>
  <c r="A146" i="16" s="1"/>
  <c r="A149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7" i="16" s="1"/>
  <c r="A200" i="16" s="1"/>
  <c r="A201" i="16" s="1"/>
  <c r="A202" i="16" s="1"/>
  <c r="A203" i="16" s="1"/>
  <c r="A204" i="16" s="1"/>
  <c r="A205" i="16" s="1"/>
  <c r="A206" i="16" s="1"/>
  <c r="A211" i="16" s="1"/>
  <c r="A212" i="16" s="1"/>
  <c r="A213" i="16" s="1"/>
  <c r="A214" i="16" s="1"/>
  <c r="A215" i="16" s="1"/>
  <c r="A216" i="16" s="1"/>
  <c r="A219" i="16" s="1"/>
  <c r="A220" i="16" s="1"/>
  <c r="A223" i="16" s="1"/>
  <c r="A224" i="16" s="1"/>
  <c r="A225" i="16" s="1"/>
  <c r="A228" i="16" s="1"/>
  <c r="A229" i="16" s="1"/>
</calcChain>
</file>

<file path=xl/sharedStrings.xml><?xml version="1.0" encoding="utf-8"?>
<sst xmlns="http://schemas.openxmlformats.org/spreadsheetml/2006/main" count="464" uniqueCount="255">
  <si>
    <t>MANHOUR UNIT RATE</t>
  </si>
  <si>
    <t>SR.
NO.</t>
  </si>
  <si>
    <t>SHEET 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</si>
  <si>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</si>
  <si>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</si>
  <si>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</si>
  <si>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</si>
  <si>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</si>
  <si>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</si>
  <si>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</si>
  <si>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UNIT LABOUR
+ EQUIPMENT</t>
  </si>
  <si>
    <t>TOTAL LABOR COST</t>
  </si>
  <si>
    <t>TOTAL TRADE
COST</t>
  </si>
  <si>
    <t xml:space="preserve">          DISTRIBUTION</t>
  </si>
  <si>
    <t>DIV. 26</t>
  </si>
  <si>
    <t>ELECTRICAL</t>
  </si>
  <si>
    <t/>
  </si>
  <si>
    <t>Conduits</t>
  </si>
  <si>
    <t xml:space="preserve">1/2" Emt Conduit </t>
  </si>
  <si>
    <t>LF</t>
  </si>
  <si>
    <t>1/2" Conn Ss Stl - Emt</t>
  </si>
  <si>
    <t>EA</t>
  </si>
  <si>
    <t>1/2" Coupling Ss Stl - Emt</t>
  </si>
  <si>
    <t>1/2" 1-H Strap - Emt - Steel</t>
  </si>
  <si>
    <t>4X1 1/2" Sq Box Comb Ko</t>
  </si>
  <si>
    <t>4" Sq Blank Cover</t>
  </si>
  <si>
    <t>#8 To #10 X 7/8 Plas Anchor (3/16)</t>
  </si>
  <si>
    <t>#10 X 1 P/H Self-Tap Screw</t>
  </si>
  <si>
    <t>3/4" Emt Conduit</t>
  </si>
  <si>
    <t>3/4" Conn Ss Stl - Emt</t>
  </si>
  <si>
    <t>3/4" Coupling Ss Stl - Emt</t>
  </si>
  <si>
    <t>3/4" 1-H Strap - Emt - Steel</t>
  </si>
  <si>
    <t>1-1/4"Emt Conduit</t>
  </si>
  <si>
    <t>1-1/4"Conn Ss Stl - Emt</t>
  </si>
  <si>
    <t>1-1/4"Coupling Ss Stl - Emt</t>
  </si>
  <si>
    <t>1-1/4"1-H Strap - Emt - Steel</t>
  </si>
  <si>
    <t>1-1/2"Emt Conduit</t>
  </si>
  <si>
    <t>1-1/2"Conn Ss Stl - Emt</t>
  </si>
  <si>
    <t>1-1/2"Coupling Ss Stl - Emt</t>
  </si>
  <si>
    <t>1-1/2"1-H Strap - Emt - Steel</t>
  </si>
  <si>
    <t>2-1/2" Emt Conduit</t>
  </si>
  <si>
    <t>2-1/2" Conn Ss Stl - Emt</t>
  </si>
  <si>
    <t>2-1/2" Coupling Ss Stl - Emt</t>
  </si>
  <si>
    <t>2-1/2" 1-H Strap - Emt - Steel</t>
  </si>
  <si>
    <t>3" Emt Conduit</t>
  </si>
  <si>
    <t>3" Conn Ss Stl - Emt</t>
  </si>
  <si>
    <t>3" Coupling Ss Stl - Emt</t>
  </si>
  <si>
    <t>3" 1-H Strap - Emt - Steel</t>
  </si>
  <si>
    <t>1/2" Pvc Conduit</t>
  </si>
  <si>
    <t>3/4" Pvc Conduit</t>
  </si>
  <si>
    <t>1" Pvc Conduit</t>
  </si>
  <si>
    <t>3-1/2" Pvc Conduit</t>
  </si>
  <si>
    <t>Conductors For Fixtures And Equipment</t>
  </si>
  <si>
    <t xml:space="preserve">2#12, 1#12 Gnd, Cu Wire, Service For Lighting </t>
  </si>
  <si>
    <t xml:space="preserve">2#12, Cu Wire Connections For Lighting </t>
  </si>
  <si>
    <t xml:space="preserve">2#12, 1#12 Gnd, Cu Wire Service For Receptacles </t>
  </si>
  <si>
    <t xml:space="preserve">2#12, Cu Wire, Connections For Receptacles </t>
  </si>
  <si>
    <t>2#12, 1#12 Gnd, Cu Wire, Service For Equipment</t>
  </si>
  <si>
    <t>3#12, 1#12 Gnd, Cu Wire, Service For Equipment</t>
  </si>
  <si>
    <t>3#10, 1#10 Gnd, Cu Wire, Service For Equipment</t>
  </si>
  <si>
    <t>2#8, 1#10 Gnd, Cu Wire, Service For Equipment</t>
  </si>
  <si>
    <t>3#4, 1#8 Gnd, Cu Wire, Service For Elevator</t>
  </si>
  <si>
    <t>Main Feeders</t>
  </si>
  <si>
    <t>4#2, 1#8 Gnd, Cu Wire</t>
  </si>
  <si>
    <t>4#250 Kcmil, 1#6 Gnd, Cu Wire</t>
  </si>
  <si>
    <t>4#300 Kcmil, 1#4 Gnd, Cu Wire</t>
  </si>
  <si>
    <t>4#400 Kcmil, 1#4 Gnd, Cu Wire</t>
  </si>
  <si>
    <t>2 Sets Of 4#250 Kcmil, 1#3 Gnd, Cu Wire</t>
  </si>
  <si>
    <t>2 Sets Of 4#500 Kcmil, 1#1 Gnd, Cu Wire</t>
  </si>
  <si>
    <t>3 Sets Of 4#400 Kcmil, 1#1/0 Gnd, Cu Wire</t>
  </si>
  <si>
    <t>10 Sets Of 3#500 Kcmil, Main Feeder</t>
  </si>
  <si>
    <t>12 Sets Of 3#500 Kcmil, Main Feeder</t>
  </si>
  <si>
    <t>Grounding</t>
  </si>
  <si>
    <t>1#3/0 Cu Grounding Conductor</t>
  </si>
  <si>
    <t>1#4 Cu Grounding Conductor</t>
  </si>
  <si>
    <t>1#6 Cu Grounding Conductor</t>
  </si>
  <si>
    <t xml:space="preserve">Main Bonding Jumper </t>
  </si>
  <si>
    <t xml:space="preserve">Grounded Neutral Bus </t>
  </si>
  <si>
    <t xml:space="preserve">Grounding Bus </t>
  </si>
  <si>
    <t xml:space="preserve">Grounding Rod </t>
  </si>
  <si>
    <t>Receptacles</t>
  </si>
  <si>
    <t xml:space="preserve">Duplex Receptacle </t>
  </si>
  <si>
    <t>Duplex Receptacle, Ground Fault Circuit Interrupter</t>
  </si>
  <si>
    <t xml:space="preserve">Duplex Receptacle, Ground Fault Circuit Interrupter, Weather Proof </t>
  </si>
  <si>
    <t>Double Duplex Receptacle</t>
  </si>
  <si>
    <t xml:space="preserve">Mini Multimedia Hub, 3-110V Receptacles  And 2-Usb Charging Ports </t>
  </si>
  <si>
    <t>Lighting Fixtures</t>
  </si>
  <si>
    <t>Light C1, 6" General Area Downlight , Manufacturer: Gotham, Model No: Evo6 30/15 Ar Wd Lss Mvolt Gz10, Watt: 14.7</t>
  </si>
  <si>
    <t>Light C1E, 6" General Area Downlight With Emergency Battery Pack, Manufacturer: Gotham, Model No: Evo6 30/15 Ar Wd Lss Mvolt Gz10 Elr, Watt: 14.7</t>
  </si>
  <si>
    <t>Light C2, 6" Fitness Downlight, Manufacturer: Gotham, Model No: Evo6 30/25 Ar Wd Lss Mvolt Gz10, Watt: 24.5</t>
  </si>
  <si>
    <t>Light C2E, 6" Fitness Downlight With Emergency Battery Pack, Manufacturer: Gotham, Model No: Evo6 30/25 Ar Wd Lss Mvolt Gz10 Elr, Watt: 24.5</t>
  </si>
  <si>
    <t>Light C3, 6" Restroom Downlight, Manufacturer: Gotham, Model No: Evo6 30/15 Ar Wd Lss Mvolt Gz10, Watt: 19.6</t>
  </si>
  <si>
    <t>Light C3E, 6" Restroom Downlight With Emergency Battery Pack, Manufacturer: Gotham, Model No: Evo6 30/15 Ar Wd Lss Mvolt Gz10, Watt: 19.6</t>
  </si>
  <si>
    <t>Light L1, Linear Storage/Back Of House Fixture, Manufacturer: Lithonia, Model No: Zl1N L48 3000Lm Fst Mvolt 30K 80Cri, Watt: 25</t>
  </si>
  <si>
    <t>Light L1E, Linear Storage/Back Of House Fixture With Emergency Battery Pack, Manufacturer: Lithonia, Model No: Zl1N L48 3000Lm Fst Mvolt 30K 80Cri E7W, Watt: 25</t>
  </si>
  <si>
    <t xml:space="preserve">Light L2, 4 Foot Strip Fixture With Round Diffuse Lens, Manufacturer: Lithonia, Model No: Clx L48 4000Lm Sef Rdl Mvolt Gz10 30K 80Cri, Watt: 27.6 </t>
  </si>
  <si>
    <t>Light L3, (Pool Mechanical Room) Wet Location 4' Linear Luminaire, Manufacturer: Lithonia, Model No: Fem L48 4000Lm Placl Md Mvolt Gz10 30K 80Cri</t>
  </si>
  <si>
    <t>Light L3E, (Pool Mechanical Room) Wet Location 4' Linear Luminaire. With Emergency Battery Pack, Manufacturer: Lithonia, Model No: Fem L48 4000Lm Placl Md Mvolt Gz10 30K 80Cri E10Wmcp</t>
  </si>
  <si>
    <t>Light L4, 4' Bar Linear Fixture, Manufacturer: Pinnacle, Model No: Ev3Wg-830-4'-Fl(F)-U-Ol1-1-0-W-Ef, Watt: 24</t>
  </si>
  <si>
    <t>Light L4-3', 3' Bar Linear Fixture, Manufacturer: Pinnacle, Model No: Ev3Wg-830-4'-Fl(F)-U-Ol1-1-0-W-Ef, Watt: 24</t>
  </si>
  <si>
    <t>Light L5, Angled Wash Linear Recessed, Manufacturer: Lithonia, Model No: Oprw Gb Lop 4Ft 90Cri 30K 500Lmf Zt 120 Sct C041, Watt: 28</t>
  </si>
  <si>
    <t>Light P1, Eureka Echo Nook Pendant, Manufacturer: Eureka,  Model No: 4263-18 Oled 30 120 Dp C 48" Blk Clke Clke, Watt: 2.7</t>
  </si>
  <si>
    <t>Light Pa201, 1 Ring Pendant Light Fixture, Manufacturer: Sonneman Torc 3151.03, Watt: 17</t>
  </si>
  <si>
    <t>Light Pa202, 2 Ring Pendant Light Fixture, Manufacturer: Sonneman Torc 3152.03, Watt: 17</t>
  </si>
  <si>
    <t>Light Pa203, 3 Ring Pendant Light Fixture, Manufacturer: Sonneman Torc 3153.03, Watt: 51</t>
  </si>
  <si>
    <t>Light Pa206, Ham Pantry Fixture, Manufacturer: Et2 Lighting, Model No: Et2 E24726-Bkpc, Watt: 35</t>
  </si>
  <si>
    <t>Light Pa208, Pendant Mount 18", Manufacturer: Cerno, Model No: 08-100-18-Cm-095-Cm-054-30 Plura, Watt: 19.5</t>
  </si>
  <si>
    <t>Light R1, 2X2 Edge Lit Flat Panel Fixture, Manufacturer: Lithonia, Model No: Epanl 2X2 3400Lm 80Cri 30K Min10 Ezt Mvolt, Watt: 30</t>
  </si>
  <si>
    <t>Light R1E, 2X2 Edge Lit Flat Panel Fixture With Emergency Battery Pack, Manufacturer: Lithonia, Model No: Epanl 2X2 3400Lm 80Cri 30K Min10 Ezt Mvolt, Watt: 30</t>
  </si>
  <si>
    <t>Light R2, 2X4 Edge Lit Flat Panel Fixture, Manufacturer: Lithonia, Model No: Epanl 2X2 3400Lm 80Cri 30K Min10 Ezt Mvolt, Watt: 37</t>
  </si>
  <si>
    <t>Light R2E, 2X4 Edge Lit Flat Panel Fixture With Emergency Battery Pack, Manufacturer: Lithonia, Model No: Epanl 2X2 3400Lm 80Cri 30K Min10 Ezt Mvolt, Watt: 37</t>
  </si>
  <si>
    <t>Light S1, Corridor Wall Sconce, Manufacturer: Tech Lighting, Model No: 700Wsjni13Bb-Led930, Watt: 7</t>
  </si>
  <si>
    <t xml:space="preserve">Light S2, Piano Corridor Wall Sconce, Manufacturer: Artimede, Model No: Rdpidl83008An, Watt: 7 </t>
  </si>
  <si>
    <t xml:space="preserve">Light T1, Tape Light, Manufacturer: Novaflex, Model No: Nf-Ds-O-128-24V-3500K, Watt: 3.6W/Ft </t>
  </si>
  <si>
    <t>Light W1, Elevator Pit Wall Mount With Emergency, Manufacturer: Lithonia Thclx L48 3000Lm Sef Rdl Mvolt Gz10 30K 80Cri Wh E10Wlcp, Watt: 20</t>
  </si>
  <si>
    <t>Light W2, Wedge Architectural Wall Sconce, Manufacturer: Lithonia, Model No: Wdge1 Led P2 40K 80Cri Vw Mvolt Srm E4Wh Dblxd, Watt: 15</t>
  </si>
  <si>
    <t>Light X1, One Sided Exit Sign - Green, Manufacturer: Lithonia, Model No: Le S W 1 G Sd, Watt: 5</t>
  </si>
  <si>
    <t>Light X2, Two Sided Exit Sign - Green, Manufacturer: Lithonia, Model No: Le S W 2 G Sd, Watt: (2)5</t>
  </si>
  <si>
    <t xml:space="preserve">Light X3, Low-Level Recessed Exit Sign, Manufacturer: Lithonia, Model No: Lre-S-W-1-G-Eln-Sd, Watt: 5 </t>
  </si>
  <si>
    <t>Light U1, Recessed Can For Restroom, Manufacturer: Halo, Catalog No: H457Icate / El406930 / Tl402Scs,  Type: Led, Lumens: 910, Cct: 3000K, Cri: 90</t>
  </si>
  <si>
    <t>Light U2, Guestroom Recessed Downlight, Manufacturer: Halo, Catalog No: Smd4R6930Wh,  Type: Led, Lumens: 786, Cct: 3000K, Cri: 90</t>
  </si>
  <si>
    <t>Light U4, Guestroom Surface Mount At Unit Entrance And Bedroom, Manufacturer: Tech, Catalog No: 700Fm-Lts-R-7-W,  Type: Led, Lumens: 1143, Cct: 3000K, Cri: 90</t>
  </si>
  <si>
    <t>Light U5, Guestroom Vanity Lighting, Manufacturer: Efficent Lighting, Catalog No: El-250-03-E-15Led-Bn,  Type: Led, Lumens: 1050, Cct: 3000K, Cri: 85</t>
  </si>
  <si>
    <t>Light U6, Guestroom Vanity Lighting, Manufacturer: Wac, Catalog No: Ws-76622-Sn,  Type: Led, Lumens: 2000, Cct: 3000K, Cri: 80+</t>
  </si>
  <si>
    <t>Light U7, Guestroom Surface Mount At Unit Entrance, Manufacturer: Wac, Catalog No: Fm-4111-30-Wh,  Type: Led, Lumens: 3200, Cct: 3000K, Cri: 80+</t>
  </si>
  <si>
    <t>Lighting Controls</t>
  </si>
  <si>
    <t xml:space="preserve">Occupancy Sensor, Ceiling Mounted </t>
  </si>
  <si>
    <t xml:space="preserve">Occupancy Sensor, Wall Mounted </t>
  </si>
  <si>
    <t xml:space="preserve">Single Pole Switch </t>
  </si>
  <si>
    <t xml:space="preserve">Three Way Switch </t>
  </si>
  <si>
    <t xml:space="preserve">Vacancy Sensor </t>
  </si>
  <si>
    <t xml:space="preserve">Lockable Disconnect Switch For Elevator Cab Lighting </t>
  </si>
  <si>
    <t xml:space="preserve">Single Pole Night Light Switch </t>
  </si>
  <si>
    <t xml:space="preserve">Single Pole Master On/Off Override Switch </t>
  </si>
  <si>
    <t>Disconnect Switches</t>
  </si>
  <si>
    <t xml:space="preserve">100 Amp Switch, 70 Amp Fuse, 3-Pole Fused Disconnect Switch </t>
  </si>
  <si>
    <t xml:space="preserve">20 Amp Switch, 20 Amp Fuse, 3-Pole, Fused Disconnect Switch, Enclosure: Nema 1 </t>
  </si>
  <si>
    <t xml:space="preserve">20 Amp Switch, 20 Amp Fuse, 3-Pole, Fused Disconnect Switch, Enclosure: Nema 3R </t>
  </si>
  <si>
    <t xml:space="preserve">20 Amp Switch, 20 Amp Fuse, 2-Pole Fused Disconnect Switch, Enclosure: Nema 1 </t>
  </si>
  <si>
    <t xml:space="preserve">30 Amp Switch, 30 Amp Fuse, 2-Pole Fused Disconnect Switch, Enclosure: Nema 1 </t>
  </si>
  <si>
    <t xml:space="preserve">400 Amp Switch, 400 Amp Fuse, 3-Pole Fused Disconnect Switch, Enclosure: Nema 3R </t>
  </si>
  <si>
    <t xml:space="preserve">60 Amp Switch, 60 Amp Fuse, 2-Pole Fused Disconnect Switch, Enclosure: Nema 1 </t>
  </si>
  <si>
    <t>Transformer</t>
  </si>
  <si>
    <r>
      <rPr>
        <sz val="9"/>
        <rFont val="Calibri"/>
        <charset val="134"/>
        <scheme val="minor"/>
      </rPr>
      <t xml:space="preserve">1500Kva, 120/208V, 3-Phase, 4-Wire Padmount Transformer </t>
    </r>
    <r>
      <rPr>
        <sz val="11"/>
        <color rgb="FFFF0000"/>
        <rFont val="Calibri"/>
        <charset val="134"/>
        <scheme val="minor"/>
      </rPr>
      <t>(Install Only)</t>
    </r>
  </si>
  <si>
    <t>Panels</t>
  </si>
  <si>
    <t xml:space="preserve">Distribution Panel 'Mda', 208/120V, 3-Phase, 4-Wire, 3500A Main Switch, Aic Rating: 65Ka, Hilton Panel With Integral Spd </t>
  </si>
  <si>
    <t xml:space="preserve">100A, 3-Pole Circuit Breaker </t>
  </si>
  <si>
    <t xml:space="preserve">200A, 3-Pole Circuit Breaker </t>
  </si>
  <si>
    <t xml:space="preserve">225A, 3-Pole Circuit Breaker </t>
  </si>
  <si>
    <t xml:space="preserve">400A, 3-Pole Circuit Breaker </t>
  </si>
  <si>
    <t xml:space="preserve">600A, 3-Pole Circuit Breaker </t>
  </si>
  <si>
    <t xml:space="preserve">70A, 3-Pole Circuit Breaker </t>
  </si>
  <si>
    <t xml:space="preserve">800A, 3-Pole Circuit Breaker </t>
  </si>
  <si>
    <t xml:space="preserve">Distribution Panel 'Mdb', 208/120V, 3-Phase, 4-Wire, 3000A Main Switch, Aic Rating: 65Ka, Hampton Panel With Integral Spd </t>
  </si>
  <si>
    <t xml:space="preserve">250A, 3-Pole Circuit Breaker </t>
  </si>
  <si>
    <t xml:space="preserve">Panel '1A', 208/120V, 3-Phase, 4-Wire, 800A Mlo, Aic Rating: 28Ka, Pole: 126 </t>
  </si>
  <si>
    <t xml:space="preserve">Panel '1B', 208/120V, 3-Phase, 4-Wire, 800A Mlo, Aic Rating: 28Ka, Pole: 42 </t>
  </si>
  <si>
    <t xml:space="preserve">Panel '2A', 208/120V, 3-Phase, 4-Wire, 400A Mlo, Aic Rating: 28Ka, Pole: 60 </t>
  </si>
  <si>
    <t xml:space="preserve">Panel '2B', 208/120V, 3-Phase, 4-Wire, 400A Mlo, Aic Rating: 28Ka, Pole: 42 </t>
  </si>
  <si>
    <t xml:space="preserve">Panel 'Dpa Sec1', 208/120V, 3-Phase, 4-Wire, 400A Mlo, Aic Rating: 10Ka, Pole: 84 </t>
  </si>
  <si>
    <t xml:space="preserve">Panel 'Dpa Sec2', 208/120V, 3-Phase, 4-Wire, 400A Mlo, Aic Rating: 10Ka, Pole: 84 </t>
  </si>
  <si>
    <t xml:space="preserve">Panel 'Dpb Sec1', 208/120V, 3-Phase, 4-Wire, 400A Mlo, Aic Rating: 28Ka, Pole: 84 </t>
  </si>
  <si>
    <t xml:space="preserve">Panel 'Dpb Sec2', 208/120V, 3-Phase, 4-Wire, 400A Mlo, Aic Rating: 28Ka, Pole: 42 </t>
  </si>
  <si>
    <t xml:space="preserve">Panel 'Dpc Sec1', 208/120V, 3-Phase, 4-Wire, 600A Mlo, Aic Rating: 18Ka, Pole: 84 </t>
  </si>
  <si>
    <t xml:space="preserve">Panel 'Dpc Sec2', 208/120V, 3-Phase, 4-Wire, 600A Mlo, Aic Rating: 18Ka, Pole: 84 </t>
  </si>
  <si>
    <t xml:space="preserve">Panel 'Dpd Sec1', 208/120V, 3-Phase, 4-Wire, 400A Mlo, Aic Rating: 28Ka, Pole: 84 </t>
  </si>
  <si>
    <t xml:space="preserve">Panel 'Dpd Sec2', 208/120V, 3-Phase, 4-Wire, 400A Mlo, Aic Rating: 28Ka, Pole: 42 </t>
  </si>
  <si>
    <t xml:space="preserve">Panel 'Dpg Sec1', 208/120V, 3-Phase, 4-Wire, 400A Mlo, Aic Rating: 10Ka, Pole: 84 </t>
  </si>
  <si>
    <t xml:space="preserve">Panel 'Dpg Sec2', 208/120V, 3-Phase, 4-Wire, 400A Mlo, Aic Rating: 10Ka, Pole: 84 </t>
  </si>
  <si>
    <t xml:space="preserve">Panel 'Dph Sec1', 208/120V, 3-Phase, 4-Wire, 600A Mlo, Aic Rating: 28Ka, Pole: 84 </t>
  </si>
  <si>
    <t xml:space="preserve">Panel 'Dph Sec2', 208/120V, 3-Phase, 4-Wire, 600A Mlo, Aic Rating: 28Ka, Pole: 60 </t>
  </si>
  <si>
    <t xml:space="preserve">Panel 'Dpj', 208/120V, 3-Phase, 4-Wire, 200A Mlo, Aic Rating: 10Ka, Pole: 84 </t>
  </si>
  <si>
    <t xml:space="preserve">Panel 'Dpk', 208/120V, 3-Phase, 4-Wire, 100A Mlo, Aic Rating: 28Ka, Pole: 42 </t>
  </si>
  <si>
    <t xml:space="preserve">Panel 'Dpl Sec1', 208/120V, 3-Phase, 4-Wire, 600A Mlo, Aic Rating: 10Ka, Pole: 84 </t>
  </si>
  <si>
    <t xml:space="preserve">Panel 'Dpl Sec2', 208/120V, 3-Phase, 4-Wire, 600A Mlo, Aic Rating: 10Ka, Pole: 84 </t>
  </si>
  <si>
    <t xml:space="preserve">Panel 'Dpm Sec1', 208/120V, 3-Phase, 4-Wire, 600A Mlo, Aic Rating: 28Ka, Pole: 84 </t>
  </si>
  <si>
    <t xml:space="preserve">Panel 'Dpm Sec2', 208/120V, 3-Phase, 4-Wire, 600A Mlo, Aic Rating: 28Ka, Pole: 84 </t>
  </si>
  <si>
    <t xml:space="preserve">Panel 'Pa', 208/120V, 3-Phase, 4-Wire, 400A Mlo, Aic Rating: 18Ka, Pole: 126 </t>
  </si>
  <si>
    <t xml:space="preserve">Panel 'Pb', 208/120V, 3-Phase, 4-Wire, 100A Mlo, Aic Rating: 10Ka, Pole: 42 </t>
  </si>
  <si>
    <t xml:space="preserve">Panel 'Pc', 208/120V, 3-Phase, 4-Wire, 225A Mlo, Aic Rating: 18Ka, Pole: 60 </t>
  </si>
  <si>
    <t xml:space="preserve">Panel 'Pd', 208/120V, 3-Phase, 4-Wire, 100A Mlo, Aic Rating: 10Ka, Pole: 42 </t>
  </si>
  <si>
    <t xml:space="preserve">Panel 'Pp', 208/120V, 3-Phase, 4-Wire, 100A Mcb, Aic Rating: 10Ka, Pole: 42 </t>
  </si>
  <si>
    <t xml:space="preserve">3000A, 120/208V, 3-Phase, 65Kaic Connection Cabinet, Enclosure: Nema 3R </t>
  </si>
  <si>
    <t>Power Supply</t>
  </si>
  <si>
    <t xml:space="preserve">Power Supply, Manufacturer: Rath, Model No: 2500-Pwr24 </t>
  </si>
  <si>
    <t>Miscellaneous</t>
  </si>
  <si>
    <t xml:space="preserve">Fire/Smoke Damper </t>
  </si>
  <si>
    <t xml:space="preserve">Junction Box, Ceiling Mounted </t>
  </si>
  <si>
    <t xml:space="preserve">Junction Box, Wall Mounted </t>
  </si>
  <si>
    <t xml:space="preserve">Thermostat </t>
  </si>
  <si>
    <t xml:space="preserve">Exhaust Fan Motor </t>
  </si>
  <si>
    <t xml:space="preserve">Wall Mounted Junction Box </t>
  </si>
  <si>
    <t xml:space="preserve">Doorbell </t>
  </si>
  <si>
    <t>DIV. 27</t>
  </si>
  <si>
    <t>TELECOMMUNICATIONS</t>
  </si>
  <si>
    <t>Conduit</t>
  </si>
  <si>
    <t>Structured Cabling/Conductors</t>
  </si>
  <si>
    <t xml:space="preserve">Rj6 Coaxial Cable For Tv Outlets </t>
  </si>
  <si>
    <t xml:space="preserve">Cat6 Cable For Communication Outlets </t>
  </si>
  <si>
    <t>Communication Outlet</t>
  </si>
  <si>
    <t xml:space="preserve">Wireless Access Point </t>
  </si>
  <si>
    <t xml:space="preserve">Wall Mounted Television Outlet </t>
  </si>
  <si>
    <t xml:space="preserve">Wall Mounted Communication Outlets </t>
  </si>
  <si>
    <t>Call Box Station</t>
  </si>
  <si>
    <t xml:space="preserve">Call Box, Manufacturer: Rath, Model No: 2500-205B </t>
  </si>
  <si>
    <t xml:space="preserve">Call Box, Model No: 2100-956Sr </t>
  </si>
  <si>
    <t>SUB TOTAL</t>
  </si>
  <si>
    <t>OVERHEAD</t>
  </si>
  <si>
    <t>PROFIT</t>
  </si>
  <si>
    <t>INSURANCE</t>
  </si>
  <si>
    <t>CONTINGENCY</t>
  </si>
  <si>
    <t>TOTAL BID</t>
  </si>
  <si>
    <t>DP01 DEMO (E) STAIR AND LANDING, PATCH AND REPAIRE ADJACENT WALL.</t>
  </si>
  <si>
    <t>DEMOLITION</t>
  </si>
  <si>
    <t>DP02 DEMO (E) WALL, PATCH AND REPAIR ADJACENT AREA.</t>
  </si>
  <si>
    <t>DP03 DEMO (E) WALL FOR NEW DOOR/ GATE OPENING.</t>
  </si>
  <si>
    <t>DP04 DEMO (E) WALL ABOVE (N) ADA PARKING STALL AREA TO RECEIVE (N) SLAB, PATCH AND REPAIR ADJACENT AREA.</t>
  </si>
  <si>
    <t>DP05 DEMO (E) CHAINLINK FENCE.</t>
  </si>
  <si>
    <t>DP06 DEMO (E) FLOOR SLAB FOR NEW PLUMBING TRENCH AND PIPES,
PATCH AND REPAIR ADJACENT AREA.</t>
  </si>
  <si>
    <t>DP07 DEMO (E) DOOR, INFILL OPENING, PATCH AND REPAIRE ADJACENT
WALL.</t>
  </si>
  <si>
    <t>DP08 DEMO (E) FLOOR SLAB.</t>
  </si>
  <si>
    <t>DP09 DEMO (E) ABOVE AND BELOW GRADE STRUCTURE AND FOUNDATION
ON SITE, SEE GENERAL NOTES FOR DETAILS.</t>
  </si>
  <si>
    <t>DP11 REMOVER (E) PARKING STRIP FOR RE-STRIPING.</t>
  </si>
  <si>
    <t>DP22 DEMO (E) PLASTER FENCE WALL AND GATE AT (E) TRANSFORMER.</t>
  </si>
  <si>
    <t>DP23 DEMO (E) TRANSFORER PAD AND FLOOR SLAB; SEE ELEC. AND ST.DWGS.</t>
  </si>
  <si>
    <t>DP24 DEMO (E) WOOD FENCE, TYP.</t>
  </si>
  <si>
    <t>DP25 DEMO (E) EXISTING CURB CUT, GUTTER AND AC PAVER. SEE CIVIL
DWGS.</t>
  </si>
  <si>
    <t>DP26 (E) CMU WALL TO REMAIN. REMOVE (E) WOOD FENCE (WHERE
OCCURS) AND PREPARE FOR EXTENSION OF (E) CMU WALL.</t>
  </si>
  <si>
    <t>SP02 REMOVE EXISTING CURB CUT, PATCH AND REPAIR TO MATCH ADJACENT.</t>
  </si>
  <si>
    <t>EL01 CUSTOM DECORATIVE STEEL SCREEN PANELS W/ VARYING DENSITY PATTERN, PAINTED FINISH - COLOR TBD, SEE SHEET A9.4 FOR MORE INFO.</t>
  </si>
  <si>
    <t>EXTERIOR FINISHES</t>
  </si>
  <si>
    <t>EL02 WHITE CORRUGATED METAL RAIN SCREEN, KYNAR FINISH,
PERFORATION/PATTERN TBD, SEE SHEET A9.5 FOR MORE INFO.</t>
  </si>
  <si>
    <t>EL03 VERTICAL STANDING SEAM METAL PANEL SYSTEM RHEINZINK OR
PAINTED FACTORY FINISH - COLOR TBD</t>
  </si>
  <si>
    <t>EL04 WINDOW WITH DECORATIVE METAL PANEL W/ FACTORY FINISH,
CONTRASTING COLOR TBD</t>
  </si>
  <si>
    <t>EL06 WINDOW SYSTEM W/ FACTORY APPLIED KYNAR FINISH, COLOR T.B.D. SEE SHEET A9.3 FOR MORE INFO.</t>
  </si>
  <si>
    <t>EL07 MECH. LOUVER INTERGRATED WITH (CURTAIN WALL) WINDOW SYSTEM W/ FACTORY APPLIED KYNAR FINISHE, COLOR TO MATCH WINODW FRAME.</t>
  </si>
  <si>
    <t>EL08 CANOPY WITIH METAL CLADDING PANEL WITH FACTORY APPLIED FINISH, COLOR: T.B.D. WITH INTERGRATED LIGHTING FIXTURES.</t>
  </si>
  <si>
    <t>EL09 CONCRETE PARAPET WALL WITH INTERGRATED LIGHTING FIXTURES WHERE OCCURS, SEE ELEC. DRAWING FOR MORE INFO.</t>
  </si>
  <si>
    <t>EL10 GREEN ROOF/ PLANTER, DRAINAGE AND IRRIGATION SYSTEM RAISED OVER WATERPROOFED CAST IN PLACE CONCRETE SLAB</t>
  </si>
  <si>
    <t>EL15 PAINTED HOLLOW METAL DOOR, COLOR: T.B.D. SEE SHEET A9.1 FOR MORE INFO.</t>
  </si>
  <si>
    <t>EL16 GREEN WALL/PUBLIC ART PROJECT</t>
  </si>
  <si>
    <t>EL17 CUSTOM DECORATIVE STEEL SCREEN PANELS, PAINTED FINISH - COLOR TBD</t>
  </si>
  <si>
    <t>EL18 ELEVATOR DOORS STAINLESS STEEL ELEVATOR DOORS AND FRAMES</t>
  </si>
  <si>
    <t>EL19 CAST IN PLACE CONCRETE STAIRS</t>
  </si>
  <si>
    <t>EL26 GREEN WALL WITH IRRIGATION SYSTEM AND SUBFRAME SYSTEM</t>
  </si>
  <si>
    <t>EL27 MECH. LOUVER W/ FACTORY APPLIED KYNAR FINISHE, COLOR: T.B.D.SEE A9.3 &amp; MECH. DRAWING FOR MORE INFO.</t>
  </si>
  <si>
    <t>EL31 OUTDOOR SEATING AREA WITH DECORATIVE METAL RAIL (FINISH: T.B.D.) AND PLANTER.</t>
  </si>
  <si>
    <t>EL32 SOUTH ALLEY CONTROL GATE WITH PANIC HARDWARE AND CLOSER.</t>
  </si>
  <si>
    <t>EL34 ACCESS PANEL.</t>
  </si>
  <si>
    <t>EL35 BACK LIT METAL BUILDING SIGNAGE.</t>
  </si>
  <si>
    <t>EP02 DECORATIVE ALUMINUM SCREEN WALL WITH FACTORY APPLIED FINISH. COLOR: T.B.D. SEE A9.4 FOR PAN EL SCHEDULE</t>
  </si>
  <si>
    <t>MISC</t>
  </si>
  <si>
    <t>EP06 COMBINATION PIPE GUARDRAIL WITH 36" HIGH HANDRAIL. END OF HANDRAIL EXTENSIONRETURN TO GUARD</t>
  </si>
  <si>
    <t>EP07 GLASS GUARDRAIL</t>
  </si>
  <si>
    <t>EP09 36" HIGH PIPE HANDRAIL, WALLMOUNTED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</si>
</sst>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[$$-409]* #,##0.00_ ;_-[$$-409]* \-#,##0.00\ ;_-[$$-409]* &quot;-&quot;??_ ;_-@_ 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</numFmts>
  <fonts count="38">
    <font>
      <sz val="12"/>
      <name val="Arial"/>
      <charset val="134"/>
    </font>
    <font>
      <b/>
      <sz val="12"/>
      <name val="Arial"/>
      <charset val="134"/>
    </font>
    <font>
      <sz val="9"/>
      <name val="Arial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theme="3" tint="-0.499984740745262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9"/>
      <name val="Calibri"/>
      <charset val="134"/>
      <scheme val="minor"/>
    </font>
    <font>
      <b/>
      <i/>
      <sz val="10"/>
      <color rgb="FFC00000"/>
      <name val="Calibri"/>
      <charset val="134"/>
      <scheme val="minor"/>
    </font>
    <font>
      <b/>
      <sz val="12"/>
      <color theme="4" tint="0.79995117038483843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rgb="FFFF0000"/>
      <name val="Calibri"/>
      <charset val="134"/>
      <scheme val="minor"/>
    </font>
    <font>
      <sz val="12"/>
      <name val="Arial"/>
      <charset val="134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44" fontId="3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8" applyNumberFormat="0" applyAlignment="0" applyProtection="0"/>
    <xf numFmtId="0" fontId="14" fillId="22" borderId="18" applyNumberFormat="0" applyAlignment="0" applyProtection="0"/>
    <xf numFmtId="0" fontId="15" fillId="23" borderId="19" applyNumberFormat="0" applyAlignment="0" applyProtection="0"/>
    <xf numFmtId="0" fontId="15" fillId="23" borderId="19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9" borderId="18" applyNumberFormat="0" applyAlignment="0" applyProtection="0"/>
    <xf numFmtId="0" fontId="21" fillId="9" borderId="18" applyNumberFormat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25" borderId="24" applyNumberFormat="0" applyFont="0" applyAlignment="0" applyProtection="0"/>
    <xf numFmtId="0" fontId="30" fillId="25" borderId="24" applyNumberFormat="0" applyFont="0" applyAlignment="0" applyProtection="0"/>
    <xf numFmtId="0" fontId="25" fillId="22" borderId="25" applyNumberFormat="0" applyAlignment="0" applyProtection="0"/>
    <xf numFmtId="0" fontId="25" fillId="22" borderId="2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5" fillId="0" borderId="8" xfId="0" applyNumberFormat="1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3" borderId="9" xfId="0" applyFont="1" applyFill="1" applyBorder="1" applyAlignment="1">
      <alignment horizontal="justify" vertical="top" wrapText="1"/>
    </xf>
    <xf numFmtId="0" fontId="8" fillId="3" borderId="10" xfId="0" applyFont="1" applyFill="1" applyBorder="1" applyAlignment="1">
      <alignment horizontal="justify" vertical="top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9" fillId="2" borderId="0" xfId="0" applyNumberFormat="1" applyFont="1" applyFill="1" applyAlignment="1">
      <alignment vertical="center"/>
    </xf>
    <xf numFmtId="0" fontId="10" fillId="0" borderId="0" xfId="0" applyFont="1"/>
    <xf numFmtId="166" fontId="2" fillId="0" borderId="0" xfId="0" applyNumberFormat="1" applyFont="1"/>
    <xf numFmtId="168" fontId="5" fillId="0" borderId="0" xfId="0" applyNumberFormat="1" applyFont="1"/>
    <xf numFmtId="167" fontId="6" fillId="0" borderId="0" xfId="0" applyNumberFormat="1" applyFont="1"/>
    <xf numFmtId="0" fontId="5" fillId="0" borderId="8" xfId="0" applyFont="1" applyBorder="1"/>
    <xf numFmtId="0" fontId="31" fillId="26" borderId="2" xfId="0" applyFont="1" applyFill="1" applyBorder="1" applyAlignment="1">
      <alignment horizontal="center" vertical="center"/>
    </xf>
    <xf numFmtId="44" fontId="31" fillId="26" borderId="1" xfId="1" applyFont="1" applyFill="1" applyBorder="1" applyAlignment="1">
      <alignment horizontal="center" vertical="center"/>
    </xf>
    <xf numFmtId="0" fontId="32" fillId="26" borderId="1" xfId="0" applyFont="1" applyFill="1" applyBorder="1" applyAlignment="1">
      <alignment horizontal="center" vertical="center" wrapText="1"/>
    </xf>
    <xf numFmtId="0" fontId="32" fillId="26" borderId="1" xfId="0" applyFont="1" applyFill="1" applyBorder="1" applyAlignment="1">
      <alignment horizontal="center" vertical="center"/>
    </xf>
    <xf numFmtId="44" fontId="32" fillId="26" borderId="1" xfId="0" applyNumberFormat="1" applyFont="1" applyFill="1" applyBorder="1" applyAlignment="1">
      <alignment horizontal="center" vertical="center" wrapText="1"/>
    </xf>
    <xf numFmtId="44" fontId="32" fillId="26" borderId="2" xfId="0" applyNumberFormat="1" applyFont="1" applyFill="1" applyBorder="1" applyAlignment="1">
      <alignment horizontal="center" vertical="center" wrapText="1"/>
    </xf>
    <xf numFmtId="44" fontId="32" fillId="26" borderId="2" xfId="1" applyFont="1" applyFill="1" applyBorder="1" applyAlignment="1">
      <alignment horizontal="center" vertical="center" wrapText="1"/>
    </xf>
    <xf numFmtId="0" fontId="33" fillId="26" borderId="0" xfId="0" applyFont="1" applyFill="1"/>
    <xf numFmtId="0" fontId="32" fillId="26" borderId="2" xfId="0" applyFont="1" applyFill="1" applyBorder="1" applyAlignment="1">
      <alignment horizontal="left" vertical="center"/>
    </xf>
    <xf numFmtId="0" fontId="32" fillId="26" borderId="3" xfId="0" applyFont="1" applyFill="1" applyBorder="1" applyAlignment="1">
      <alignment horizontal="left" vertical="center"/>
    </xf>
    <xf numFmtId="0" fontId="32" fillId="26" borderId="4" xfId="0" applyFont="1" applyFill="1" applyBorder="1" applyAlignment="1">
      <alignment horizontal="left" vertical="center"/>
    </xf>
    <xf numFmtId="0" fontId="34" fillId="26" borderId="5" xfId="0" applyFont="1" applyFill="1" applyBorder="1" applyAlignment="1">
      <alignment horizontal="center" vertical="center"/>
    </xf>
    <xf numFmtId="0" fontId="34" fillId="26" borderId="6" xfId="0" applyFont="1" applyFill="1" applyBorder="1" applyAlignment="1">
      <alignment horizontal="center"/>
    </xf>
    <xf numFmtId="44" fontId="34" fillId="26" borderId="6" xfId="1" applyFont="1" applyFill="1" applyBorder="1" applyAlignment="1">
      <alignment horizontal="center" vertical="center"/>
    </xf>
    <xf numFmtId="44" fontId="34" fillId="26" borderId="6" xfId="1" applyFont="1" applyFill="1" applyBorder="1" applyAlignment="1">
      <alignment horizontal="center"/>
    </xf>
    <xf numFmtId="44" fontId="34" fillId="26" borderId="11" xfId="1" applyFont="1" applyFill="1" applyBorder="1" applyAlignment="1">
      <alignment horizontal="center"/>
    </xf>
    <xf numFmtId="0" fontId="32" fillId="26" borderId="0" xfId="0" applyFont="1" applyFill="1"/>
    <xf numFmtId="0" fontId="32" fillId="26" borderId="7" xfId="0" applyFont="1" applyFill="1" applyBorder="1" applyAlignment="1">
      <alignment horizontal="center" vertical="center"/>
    </xf>
    <xf numFmtId="0" fontId="32" fillId="26" borderId="3" xfId="0" applyFont="1" applyFill="1" applyBorder="1" applyAlignment="1">
      <alignment horizontal="center" vertical="center"/>
    </xf>
    <xf numFmtId="0" fontId="32" fillId="26" borderId="3" xfId="0" applyFont="1" applyFill="1" applyBorder="1" applyAlignment="1">
      <alignment vertical="center"/>
    </xf>
    <xf numFmtId="0" fontId="34" fillId="26" borderId="3" xfId="0" applyFont="1" applyFill="1" applyBorder="1"/>
    <xf numFmtId="167" fontId="32" fillId="26" borderId="7" xfId="0" applyNumberFormat="1" applyFont="1" applyFill="1" applyBorder="1" applyAlignment="1">
      <alignment vertical="center"/>
    </xf>
    <xf numFmtId="166" fontId="35" fillId="26" borderId="0" xfId="0" applyNumberFormat="1" applyFont="1" applyFill="1"/>
    <xf numFmtId="0" fontId="36" fillId="26" borderId="9" xfId="0" applyFont="1" applyFill="1" applyBorder="1" applyAlignment="1">
      <alignment horizontal="justify" vertical="top" wrapText="1"/>
    </xf>
    <xf numFmtId="0" fontId="36" fillId="26" borderId="10" xfId="0" applyFont="1" applyFill="1" applyBorder="1" applyAlignment="1">
      <alignment horizontal="justify" vertical="top" wrapText="1"/>
    </xf>
    <xf numFmtId="0" fontId="34" fillId="26" borderId="3" xfId="0" applyFont="1" applyFill="1" applyBorder="1" applyAlignment="1">
      <alignment vertical="center"/>
    </xf>
    <xf numFmtId="0" fontId="31" fillId="26" borderId="12" xfId="0" applyFont="1" applyFill="1" applyBorder="1" applyAlignment="1">
      <alignment horizontal="left" vertical="center"/>
    </xf>
    <xf numFmtId="0" fontId="37" fillId="26" borderId="13" xfId="0" applyFont="1" applyFill="1" applyBorder="1" applyAlignment="1">
      <alignment vertical="center"/>
    </xf>
    <xf numFmtId="9" fontId="37" fillId="26" borderId="13" xfId="0" applyNumberFormat="1" applyFont="1" applyFill="1" applyBorder="1" applyAlignment="1">
      <alignment vertical="center"/>
    </xf>
    <xf numFmtId="42" fontId="31" fillId="26" borderId="13" xfId="0" applyNumberFormat="1" applyFont="1" applyFill="1" applyBorder="1" applyAlignment="1">
      <alignment vertical="center"/>
    </xf>
    <xf numFmtId="42" fontId="31" fillId="26" borderId="16" xfId="0" applyNumberFormat="1" applyFont="1" applyFill="1" applyBorder="1" applyAlignment="1">
      <alignment vertical="center"/>
    </xf>
    <xf numFmtId="0" fontId="31" fillId="26" borderId="12" xfId="0" applyFont="1" applyFill="1" applyBorder="1" applyAlignment="1">
      <alignment horizontal="left" vertical="top"/>
    </xf>
    <xf numFmtId="0" fontId="37" fillId="26" borderId="13" xfId="0" applyFont="1" applyFill="1" applyBorder="1" applyAlignment="1">
      <alignment vertical="top"/>
    </xf>
    <xf numFmtId="9" fontId="37" fillId="26" borderId="13" xfId="0" applyNumberFormat="1" applyFont="1" applyFill="1" applyBorder="1" applyAlignment="1">
      <alignment vertical="top"/>
    </xf>
    <xf numFmtId="9" fontId="31" fillId="26" borderId="13" xfId="0" applyNumberFormat="1" applyFont="1" applyFill="1" applyBorder="1" applyAlignment="1">
      <alignment horizontal="center" vertical="top"/>
    </xf>
    <xf numFmtId="42" fontId="31" fillId="26" borderId="13" xfId="0" applyNumberFormat="1" applyFont="1" applyFill="1" applyBorder="1" applyAlignment="1">
      <alignment vertical="top"/>
    </xf>
    <xf numFmtId="42" fontId="31" fillId="26" borderId="16" xfId="0" applyNumberFormat="1" applyFont="1" applyFill="1" applyBorder="1" applyAlignment="1">
      <alignment vertical="top"/>
    </xf>
    <xf numFmtId="0" fontId="31" fillId="26" borderId="14" xfId="0" applyFont="1" applyFill="1" applyBorder="1" applyAlignment="1">
      <alignment horizontal="left" vertical="center"/>
    </xf>
    <xf numFmtId="0" fontId="37" fillId="26" borderId="15" xfId="0" applyFont="1" applyFill="1" applyBorder="1" applyAlignment="1">
      <alignment vertical="center"/>
    </xf>
    <xf numFmtId="42" fontId="31" fillId="26" borderId="15" xfId="0" applyNumberFormat="1" applyFont="1" applyFill="1" applyBorder="1" applyAlignment="1">
      <alignment vertical="center"/>
    </xf>
    <xf numFmtId="42" fontId="31" fillId="26" borderId="17" xfId="0" applyNumberFormat="1" applyFont="1" applyFill="1" applyBorder="1" applyAlignment="1">
      <alignment vertical="center"/>
    </xf>
  </cellXfs>
  <cellStyles count="95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 2" xfId="56"/>
    <cellStyle name="Comma 2 2" xfId="57"/>
    <cellStyle name="Currency" xfId="1" builtinId="4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Input 2" xfId="70"/>
    <cellStyle name="Input 3" xfId="71"/>
    <cellStyle name="Linked Cell 2" xfId="72"/>
    <cellStyle name="Linked Cell 3" xfId="73"/>
    <cellStyle name="Neutral 2" xfId="74"/>
    <cellStyle name="Neutral 3" xfId="75"/>
    <cellStyle name="Normal" xfId="0" builtinId="0"/>
    <cellStyle name="Normal 2" xfId="76"/>
    <cellStyle name="Normal 2 2" xfId="77"/>
    <cellStyle name="Normal 2 3" xfId="78"/>
    <cellStyle name="Normal 2 3 2" xfId="79"/>
    <cellStyle name="Normal 3" xfId="80"/>
    <cellStyle name="Normal 4" xfId="81"/>
    <cellStyle name="Normal 4 2" xfId="82"/>
    <cellStyle name="Normal 6" xfId="83"/>
    <cellStyle name="Normal 6 2" xfId="84"/>
    <cellStyle name="Note 2" xfId="85"/>
    <cellStyle name="Note 3" xfId="86"/>
    <cellStyle name="Output 2" xfId="87"/>
    <cellStyle name="Output 3" xfId="88"/>
    <cellStyle name="Title 2" xfId="89"/>
    <cellStyle name="Title 3" xfId="90"/>
    <cellStyle name="Total 2" xfId="91"/>
    <cellStyle name="Total 3" xfId="92"/>
    <cellStyle name="Warning Text 2" xfId="93"/>
    <cellStyle name="Warning Text 3" xfId="94"/>
  </cellStyles>
  <dxfs count="0"/>
  <tableStyles count="0" defaultTableStyle="TableStyleMedium9" defaultPivotStyle="PivotStyleLight16"/>
  <colors>
    <mruColors>
      <color rgb="FF030F27"/>
      <color rgb="FF2DC8FF"/>
      <color rgb="FF6DD9FF"/>
      <color rgb="FF48B8E0"/>
      <color rgb="FFD4F5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52576"/>
        <c:axId val="219146296"/>
      </c:barChart>
      <c:catAx>
        <c:axId val="2191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146296"/>
        <c:crosses val="autoZero"/>
        <c:auto val="1"/>
        <c:lblAlgn val="ctr"/>
        <c:lblOffset val="100"/>
        <c:noMultiLvlLbl val="0"/>
      </c:catAx>
      <c:valAx>
        <c:axId val="219146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152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33</xdr:row>
      <xdr:rowOff>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3843618</xdr:colOff>
      <xdr:row>0</xdr:row>
      <xdr:rowOff>76200</xdr:rowOff>
    </xdr:from>
    <xdr:to>
      <xdr:col>7</xdr:col>
      <xdr:colOff>619125</xdr:colOff>
      <xdr:row>1</xdr:row>
      <xdr:rowOff>209550</xdr:rowOff>
    </xdr:to>
    <xdr:sp macro="" textlink="">
      <xdr:nvSpPr>
        <xdr:cNvPr id="10" name="Snip Diagonal Corner Rectangle 3"/>
        <xdr:cNvSpPr/>
      </xdr:nvSpPr>
      <xdr:spPr>
        <a:xfrm>
          <a:off x="5014595" y="76200"/>
          <a:ext cx="4338955" cy="533400"/>
        </a:xfrm>
        <a:prstGeom prst="snip2DiagRect">
          <a:avLst/>
        </a:prstGeom>
        <a:solidFill>
          <a:schemeClr val="accent1">
            <a:lumMod val="20000"/>
            <a:lumOff val="80000"/>
          </a:schemeClr>
        </a:solidFill>
        <a:ln w="34925">
          <a:noFill/>
        </a:ln>
        <a:effectLst>
          <a:softEdge rad="127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 i="0" cap="none" spc="0">
              <a:ln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PROJECT </a:t>
          </a:r>
          <a:r>
            <a:rPr lang="en-US" sz="2400" b="1" i="0" cap="none" spc="0" baseline="0">
              <a:ln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SCOPE: ELECTRICAL</a:t>
          </a:r>
        </a:p>
      </xdr:txBody>
    </xdr:sp>
    <xdr:clientData/>
  </xdr:twoCellAnchor>
  <xdr:twoCellAnchor editAs="oneCell">
    <xdr:from>
      <xdr:col>0</xdr:col>
      <xdr:colOff>223815</xdr:colOff>
      <xdr:row>0</xdr:row>
      <xdr:rowOff>17046</xdr:rowOff>
    </xdr:from>
    <xdr:to>
      <xdr:col>1</xdr:col>
      <xdr:colOff>377564</xdr:colOff>
      <xdr:row>1</xdr:row>
      <xdr:rowOff>239730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15" y="17046"/>
          <a:ext cx="610949" cy="622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41" zoomScaleNormal="141" workbookViewId="0"/>
  </sheetViews>
  <sheetFormatPr defaultColWidth="8" defaultRowHeight="1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view="pageBreakPreview" zoomScaleNormal="100" workbookViewId="0">
      <pane ySplit="4" topLeftCell="A216" activePane="bottomLeft" state="frozen"/>
      <selection pane="bottomLeft" activeCell="A216" sqref="A216"/>
    </sheetView>
  </sheetViews>
  <sheetFormatPr defaultColWidth="9" defaultRowHeight="15"/>
  <cols>
    <col min="1" max="1" width="5.33203125" customWidth="1"/>
    <col min="2" max="2" width="8.33203125" customWidth="1"/>
    <col min="3" max="3" width="51.44140625" customWidth="1"/>
    <col min="4" max="4" width="8.109375" customWidth="1"/>
    <col min="5" max="5" width="8.5546875" customWidth="1"/>
    <col min="6" max="6" width="9.33203125" customWidth="1"/>
    <col min="7" max="8" width="10.77734375" customWidth="1"/>
    <col min="9" max="9" width="11.5546875" customWidth="1"/>
    <col min="10" max="10" width="10.77734375" customWidth="1"/>
    <col min="11" max="11" width="18.21875" customWidth="1"/>
    <col min="12" max="12" width="14" customWidth="1"/>
  </cols>
  <sheetData>
    <row r="1" spans="1:13" ht="31.5" customHeight="1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21"/>
    </row>
    <row r="2" spans="1:13" ht="21.75" customHeight="1">
      <c r="A2" s="7"/>
      <c r="B2" s="7"/>
      <c r="C2" s="9"/>
      <c r="D2" s="7"/>
      <c r="E2" s="7"/>
      <c r="F2" s="7"/>
      <c r="G2" s="7"/>
      <c r="H2" s="7"/>
      <c r="I2" s="7"/>
      <c r="J2" s="7"/>
      <c r="K2" s="27" t="s">
        <v>0</v>
      </c>
      <c r="L2" s="28">
        <v>328.6</v>
      </c>
      <c r="M2" s="22"/>
    </row>
    <row r="3" spans="1:13" s="34" customFormat="1" ht="44.25" customHeight="1">
      <c r="A3" s="29" t="s">
        <v>1</v>
      </c>
      <c r="B3" s="29" t="s">
        <v>2</v>
      </c>
      <c r="C3" s="30" t="s">
        <v>3</v>
      </c>
      <c r="D3" s="30" t="s">
        <v>4</v>
      </c>
      <c r="E3" s="29" t="s">
        <v>5</v>
      </c>
      <c r="F3" s="29" t="s">
        <v>6</v>
      </c>
      <c r="G3" s="29" t="s">
        <v>7</v>
      </c>
      <c r="H3" s="31" t="s">
        <v>8</v>
      </c>
      <c r="I3" s="32" t="s">
        <v>9</v>
      </c>
      <c r="J3" s="33" t="s">
        <v>10</v>
      </c>
      <c r="K3" s="33" t="s">
        <v>11</v>
      </c>
      <c r="L3" s="31" t="s">
        <v>12</v>
      </c>
    </row>
    <row r="4" spans="1:13" s="34" customFormat="1" ht="27" customHeight="1">
      <c r="A4" s="35" t="s">
        <v>13</v>
      </c>
      <c r="B4" s="36"/>
      <c r="C4" s="37"/>
      <c r="D4" s="38"/>
      <c r="E4" s="39"/>
      <c r="F4" s="39"/>
      <c r="G4" s="39"/>
      <c r="H4" s="40"/>
      <c r="I4" s="40"/>
      <c r="J4" s="40"/>
      <c r="K4" s="41"/>
      <c r="L4" s="42"/>
      <c r="M4" s="43"/>
    </row>
    <row r="5" spans="1:13" s="34" customFormat="1" ht="27" customHeight="1">
      <c r="A5" s="44" t="str">
        <f>IF(F5&lt;&gt;"",1+MAX(#REF!),"")</f>
        <v/>
      </c>
      <c r="B5" s="45" t="s">
        <v>14</v>
      </c>
      <c r="C5" s="46" t="s">
        <v>15</v>
      </c>
      <c r="D5" s="47"/>
      <c r="E5" s="47"/>
      <c r="F5" s="47"/>
      <c r="G5" s="47"/>
      <c r="H5" s="47"/>
      <c r="I5" s="47"/>
      <c r="J5" s="47"/>
      <c r="K5" s="47"/>
      <c r="L5" s="48">
        <f>SUM(K6:K207)</f>
        <v>2450625.5800499995</v>
      </c>
      <c r="M5" s="49"/>
    </row>
    <row r="6" spans="1:13" s="6" customFormat="1" ht="12">
      <c r="A6" s="10" t="str">
        <f>IF(F6&lt;&gt;"",1+MAX($A$5:A5),"")</f>
        <v/>
      </c>
      <c r="B6" s="11"/>
      <c r="C6" s="12" t="s">
        <v>16</v>
      </c>
      <c r="D6" s="13"/>
      <c r="E6" s="14"/>
      <c r="F6" s="13"/>
      <c r="G6" s="15"/>
      <c r="H6" s="16"/>
      <c r="I6" s="16"/>
      <c r="J6" s="24"/>
      <c r="K6" s="25"/>
      <c r="L6" s="26"/>
      <c r="M6" s="23"/>
    </row>
    <row r="7" spans="1:13" s="6" customFormat="1" ht="12">
      <c r="A7" s="10" t="str">
        <f>IF(F7&lt;&gt;"",1+MAX($A$5:A6),"")</f>
        <v/>
      </c>
      <c r="B7" s="50"/>
      <c r="C7" s="51" t="s">
        <v>17</v>
      </c>
      <c r="E7" s="14"/>
      <c r="F7" s="13"/>
      <c r="G7" s="15"/>
      <c r="H7" s="15"/>
      <c r="I7" s="15"/>
      <c r="J7" s="24"/>
      <c r="K7" s="25"/>
      <c r="L7" s="26"/>
      <c r="M7" s="23"/>
    </row>
    <row r="8" spans="1:13" s="6" customFormat="1" ht="12">
      <c r="A8" s="10">
        <f>IF(F8&lt;&gt;"",1+MAX($A$5:A7),"")</f>
        <v>1</v>
      </c>
      <c r="B8" s="11"/>
      <c r="C8" s="19" t="s">
        <v>18</v>
      </c>
      <c r="D8" s="13">
        <v>35760</v>
      </c>
      <c r="E8" s="14">
        <v>0.1</v>
      </c>
      <c r="F8" s="13">
        <f t="shared" ref="F8:F49" si="0">(1+E8)*D8</f>
        <v>39336</v>
      </c>
      <c r="G8" s="15" t="s">
        <v>19</v>
      </c>
      <c r="H8" s="16">
        <v>1.911</v>
      </c>
      <c r="I8" s="16">
        <v>1.32</v>
      </c>
      <c r="J8" s="24">
        <f t="shared" ref="J8" si="1">I8+H8</f>
        <v>3.2309999999999999</v>
      </c>
      <c r="K8" s="25">
        <f t="shared" ref="K8" si="2">J8*F8</f>
        <v>127094.61599999999</v>
      </c>
      <c r="L8" s="26"/>
      <c r="M8" s="23"/>
    </row>
    <row r="9" spans="1:13" s="6" customFormat="1" ht="12">
      <c r="A9" s="10">
        <f>IF(F9&lt;&gt;"",1+MAX($A$5:A8),"")</f>
        <v>2</v>
      </c>
      <c r="B9" s="11"/>
      <c r="C9" s="20" t="s">
        <v>20</v>
      </c>
      <c r="D9" s="13">
        <f>ROUNDUP(D8*8%,0)</f>
        <v>2861</v>
      </c>
      <c r="E9" s="14">
        <v>0</v>
      </c>
      <c r="F9" s="13">
        <f t="shared" si="0"/>
        <v>2861</v>
      </c>
      <c r="G9" s="15" t="s">
        <v>21</v>
      </c>
      <c r="H9" s="16"/>
      <c r="I9" s="16"/>
      <c r="J9" s="24"/>
      <c r="K9" s="25"/>
      <c r="L9" s="26"/>
      <c r="M9" s="23"/>
    </row>
    <row r="10" spans="1:13" s="6" customFormat="1" ht="12">
      <c r="A10" s="10">
        <f>IF(F10&lt;&gt;"",1+MAX($A$5:A9),"")</f>
        <v>3</v>
      </c>
      <c r="B10" s="11"/>
      <c r="C10" s="20" t="s">
        <v>22</v>
      </c>
      <c r="D10" s="13">
        <f>ROUNDUP(D8/10,0)</f>
        <v>3576</v>
      </c>
      <c r="E10" s="14">
        <v>0</v>
      </c>
      <c r="F10" s="13">
        <f t="shared" si="0"/>
        <v>3576</v>
      </c>
      <c r="G10" s="15" t="s">
        <v>21</v>
      </c>
      <c r="H10" s="16"/>
      <c r="I10" s="16"/>
      <c r="J10" s="24"/>
      <c r="K10" s="25"/>
      <c r="L10" s="26"/>
      <c r="M10" s="23"/>
    </row>
    <row r="11" spans="1:13" s="6" customFormat="1" ht="12">
      <c r="A11" s="10">
        <f>IF(F11&lt;&gt;"",1+MAX($A$5:A10),"")</f>
        <v>4</v>
      </c>
      <c r="B11" s="11"/>
      <c r="C11" s="20" t="s">
        <v>23</v>
      </c>
      <c r="D11" s="13">
        <f>ROUNDUP(D8/9.2,0)+ROUNDUP(D8*4%,0)</f>
        <v>5318</v>
      </c>
      <c r="E11" s="14">
        <v>0</v>
      </c>
      <c r="F11" s="13">
        <f t="shared" si="0"/>
        <v>5318</v>
      </c>
      <c r="G11" s="15" t="s">
        <v>21</v>
      </c>
      <c r="H11" s="16"/>
      <c r="I11" s="16"/>
      <c r="J11" s="24"/>
      <c r="K11" s="25"/>
      <c r="L11" s="26"/>
      <c r="M11" s="23"/>
    </row>
    <row r="12" spans="1:13" s="6" customFormat="1" ht="12">
      <c r="A12" s="10">
        <f>IF(F12&lt;&gt;"",1+MAX($A$5:A11),"")</f>
        <v>5</v>
      </c>
      <c r="B12" s="11"/>
      <c r="C12" s="20" t="s">
        <v>24</v>
      </c>
      <c r="D12" s="13">
        <f>ROUNDUP(D8*1%,0)</f>
        <v>358</v>
      </c>
      <c r="E12" s="14">
        <v>0</v>
      </c>
      <c r="F12" s="13">
        <f t="shared" si="0"/>
        <v>358</v>
      </c>
      <c r="G12" s="15" t="s">
        <v>21</v>
      </c>
      <c r="H12" s="16"/>
      <c r="I12" s="16"/>
      <c r="J12" s="24"/>
      <c r="K12" s="25"/>
      <c r="L12" s="26"/>
      <c r="M12" s="23"/>
    </row>
    <row r="13" spans="1:13" s="6" customFormat="1" ht="12">
      <c r="A13" s="10">
        <f>IF(F13&lt;&gt;"",1+MAX($A$5:A12),"")</f>
        <v>6</v>
      </c>
      <c r="B13" s="11"/>
      <c r="C13" s="20" t="s">
        <v>25</v>
      </c>
      <c r="D13" s="13">
        <f>ROUNDUP(D8*1%,0)</f>
        <v>358</v>
      </c>
      <c r="E13" s="14">
        <v>0</v>
      </c>
      <c r="F13" s="13">
        <f t="shared" si="0"/>
        <v>358</v>
      </c>
      <c r="G13" s="15" t="s">
        <v>21</v>
      </c>
      <c r="H13" s="16"/>
      <c r="I13" s="16"/>
      <c r="J13" s="24"/>
      <c r="K13" s="25"/>
      <c r="L13" s="26"/>
      <c r="M13" s="23"/>
    </row>
    <row r="14" spans="1:13" s="6" customFormat="1" ht="12">
      <c r="A14" s="10">
        <f>IF(F14&lt;&gt;"",1+MAX($A$5:A13),"")</f>
        <v>7</v>
      </c>
      <c r="B14" s="11"/>
      <c r="C14" s="20" t="s">
        <v>26</v>
      </c>
      <c r="D14" s="13">
        <f>ROUNDUP(D8/9.2,0)+ROUNDUP(D8*9%,0)</f>
        <v>7106</v>
      </c>
      <c r="E14" s="14">
        <v>0</v>
      </c>
      <c r="F14" s="13">
        <f t="shared" si="0"/>
        <v>7106</v>
      </c>
      <c r="G14" s="15" t="s">
        <v>21</v>
      </c>
      <c r="H14" s="16"/>
      <c r="I14" s="16"/>
      <c r="J14" s="24"/>
      <c r="K14" s="25"/>
      <c r="L14" s="26"/>
      <c r="M14" s="23"/>
    </row>
    <row r="15" spans="1:13" s="6" customFormat="1" ht="12">
      <c r="A15" s="10">
        <f>IF(F15&lt;&gt;"",1+MAX($A$5:A14),"")</f>
        <v>8</v>
      </c>
      <c r="B15" s="11"/>
      <c r="C15" s="20" t="s">
        <v>27</v>
      </c>
      <c r="D15" s="13">
        <f>ROUNDUP(D8/9.2,0)+ROUNDUP(D8*9%,0)</f>
        <v>7106</v>
      </c>
      <c r="E15" s="14">
        <v>0</v>
      </c>
      <c r="F15" s="13">
        <f t="shared" si="0"/>
        <v>7106</v>
      </c>
      <c r="G15" s="15" t="s">
        <v>21</v>
      </c>
      <c r="H15" s="16"/>
      <c r="I15" s="16"/>
      <c r="J15" s="24"/>
      <c r="K15" s="25"/>
      <c r="L15" s="26"/>
      <c r="M15" s="23"/>
    </row>
    <row r="16" spans="1:13" s="6" customFormat="1" ht="12">
      <c r="A16" s="10">
        <f>IF(F16&lt;&gt;"",1+MAX($A$5:A15),"")</f>
        <v>9</v>
      </c>
      <c r="B16" s="11"/>
      <c r="C16" s="19" t="s">
        <v>28</v>
      </c>
      <c r="D16" s="13">
        <v>58070</v>
      </c>
      <c r="E16" s="14">
        <v>0.1</v>
      </c>
      <c r="F16" s="13">
        <f t="shared" si="0"/>
        <v>63877.000000000007</v>
      </c>
      <c r="G16" s="15" t="s">
        <v>19</v>
      </c>
      <c r="H16" s="16">
        <v>2.37405</v>
      </c>
      <c r="I16" s="16">
        <v>1.56</v>
      </c>
      <c r="J16" s="24">
        <f t="shared" ref="J16" si="3">I16+H16</f>
        <v>3.93405</v>
      </c>
      <c r="K16" s="25">
        <f t="shared" ref="K16" si="4">J16*F16</f>
        <v>251295.31185000003</v>
      </c>
      <c r="L16" s="26"/>
      <c r="M16" s="23"/>
    </row>
    <row r="17" spans="1:13" s="6" customFormat="1" ht="12">
      <c r="A17" s="10">
        <f>IF(F17&lt;&gt;"",1+MAX($A$5:A16),"")</f>
        <v>10</v>
      </c>
      <c r="B17" s="11"/>
      <c r="C17" s="20" t="s">
        <v>29</v>
      </c>
      <c r="D17" s="13">
        <f>ROUNDUP(D16*8%,0)</f>
        <v>4646</v>
      </c>
      <c r="E17" s="14">
        <v>0</v>
      </c>
      <c r="F17" s="13">
        <f t="shared" si="0"/>
        <v>4646</v>
      </c>
      <c r="G17" s="15" t="s">
        <v>21</v>
      </c>
      <c r="H17" s="16"/>
      <c r="I17" s="16"/>
      <c r="J17" s="24"/>
      <c r="K17" s="25"/>
      <c r="L17" s="26"/>
      <c r="M17" s="23"/>
    </row>
    <row r="18" spans="1:13" s="6" customFormat="1" ht="12">
      <c r="A18" s="10">
        <f>IF(F18&lt;&gt;"",1+MAX($A$5:A17),"")</f>
        <v>11</v>
      </c>
      <c r="B18" s="11"/>
      <c r="C18" s="20" t="s">
        <v>30</v>
      </c>
      <c r="D18" s="13">
        <f>ROUNDUP(D16/10,0)</f>
        <v>5807</v>
      </c>
      <c r="E18" s="14">
        <v>0</v>
      </c>
      <c r="F18" s="13">
        <f t="shared" si="0"/>
        <v>5807</v>
      </c>
      <c r="G18" s="15" t="s">
        <v>21</v>
      </c>
      <c r="H18" s="16"/>
      <c r="I18" s="16"/>
      <c r="J18" s="24"/>
      <c r="K18" s="25"/>
      <c r="L18" s="26"/>
      <c r="M18" s="23"/>
    </row>
    <row r="19" spans="1:13" s="6" customFormat="1" ht="12">
      <c r="A19" s="10">
        <f>IF(F19&lt;&gt;"",1+MAX($A$5:A18),"")</f>
        <v>12</v>
      </c>
      <c r="B19" s="11"/>
      <c r="C19" s="20" t="s">
        <v>31</v>
      </c>
      <c r="D19" s="13">
        <f>ROUNDUP(D16/9.2,0)+ROUNDUP(D16*4%,0)</f>
        <v>8635</v>
      </c>
      <c r="E19" s="14">
        <v>0</v>
      </c>
      <c r="F19" s="13">
        <f t="shared" si="0"/>
        <v>8635</v>
      </c>
      <c r="G19" s="15" t="s">
        <v>21</v>
      </c>
      <c r="H19" s="16"/>
      <c r="I19" s="16"/>
      <c r="J19" s="24"/>
      <c r="K19" s="25"/>
      <c r="L19" s="26"/>
      <c r="M19" s="23"/>
    </row>
    <row r="20" spans="1:13" s="6" customFormat="1" ht="12">
      <c r="A20" s="10">
        <f>IF(F20&lt;&gt;"",1+MAX($A$5:A19),"")</f>
        <v>13</v>
      </c>
      <c r="B20" s="11"/>
      <c r="C20" s="20" t="s">
        <v>26</v>
      </c>
      <c r="D20" s="13">
        <f>ROUNDUP(D16/9.2,0)+ROUNDUP(D16*9%,0)</f>
        <v>11539</v>
      </c>
      <c r="E20" s="14">
        <v>0</v>
      </c>
      <c r="F20" s="13">
        <f t="shared" si="0"/>
        <v>11539</v>
      </c>
      <c r="G20" s="15" t="s">
        <v>21</v>
      </c>
      <c r="H20" s="16"/>
      <c r="I20" s="16"/>
      <c r="J20" s="24"/>
      <c r="K20" s="25"/>
      <c r="L20" s="26"/>
      <c r="M20" s="23"/>
    </row>
    <row r="21" spans="1:13" s="6" customFormat="1" ht="12">
      <c r="A21" s="10">
        <f>IF(F21&lt;&gt;"",1+MAX($A$5:A20),"")</f>
        <v>14</v>
      </c>
      <c r="B21" s="11"/>
      <c r="C21" s="20" t="s">
        <v>27</v>
      </c>
      <c r="D21" s="13">
        <f>ROUNDUP(D16/9.2,0)+ROUNDUP(D16*9%,0)</f>
        <v>11539</v>
      </c>
      <c r="E21" s="14">
        <v>0</v>
      </c>
      <c r="F21" s="13">
        <f t="shared" si="0"/>
        <v>11539</v>
      </c>
      <c r="G21" s="15" t="s">
        <v>21</v>
      </c>
      <c r="H21" s="16"/>
      <c r="I21" s="16"/>
      <c r="J21" s="24"/>
      <c r="K21" s="25"/>
      <c r="L21" s="26"/>
      <c r="M21" s="23"/>
    </row>
    <row r="22" spans="1:13" s="6" customFormat="1" ht="12">
      <c r="A22" s="10">
        <f>IF(F22&lt;&gt;"",1+MAX($A$5:A21),"")</f>
        <v>15</v>
      </c>
      <c r="B22" s="11"/>
      <c r="C22" s="19" t="s">
        <v>32</v>
      </c>
      <c r="D22" s="13">
        <v>150</v>
      </c>
      <c r="E22" s="14">
        <v>0.1</v>
      </c>
      <c r="F22" s="13">
        <f t="shared" si="0"/>
        <v>165</v>
      </c>
      <c r="G22" s="15" t="s">
        <v>19</v>
      </c>
      <c r="H22" s="16">
        <v>5.0494500000000002</v>
      </c>
      <c r="I22" s="16">
        <v>3.89</v>
      </c>
      <c r="J22" s="24">
        <f t="shared" ref="J22" si="5">I22+H22</f>
        <v>8.9394500000000008</v>
      </c>
      <c r="K22" s="25">
        <f t="shared" ref="K22" si="6">J22*F22</f>
        <v>1475.0092500000001</v>
      </c>
      <c r="L22" s="26"/>
      <c r="M22" s="23"/>
    </row>
    <row r="23" spans="1:13" s="6" customFormat="1" ht="12">
      <c r="A23" s="10">
        <f>IF(F23&lt;&gt;"",1+MAX($A$5:A22),"")</f>
        <v>16</v>
      </c>
      <c r="B23" s="11"/>
      <c r="C23" s="20" t="s">
        <v>33</v>
      </c>
      <c r="D23" s="13">
        <f>ROUNDUP(D22*8%,0)</f>
        <v>12</v>
      </c>
      <c r="E23" s="14">
        <v>0</v>
      </c>
      <c r="F23" s="13">
        <f t="shared" si="0"/>
        <v>12</v>
      </c>
      <c r="G23" s="15" t="s">
        <v>21</v>
      </c>
      <c r="H23" s="16"/>
      <c r="I23" s="16"/>
      <c r="J23" s="24"/>
      <c r="K23" s="25"/>
      <c r="L23" s="26"/>
      <c r="M23" s="23"/>
    </row>
    <row r="24" spans="1:13" s="6" customFormat="1" ht="12">
      <c r="A24" s="10">
        <f>IF(F24&lt;&gt;"",1+MAX($A$5:A23),"")</f>
        <v>17</v>
      </c>
      <c r="B24" s="11"/>
      <c r="C24" s="20" t="s">
        <v>34</v>
      </c>
      <c r="D24" s="13">
        <f>ROUNDUP(D22/10,0)</f>
        <v>15</v>
      </c>
      <c r="E24" s="14">
        <v>0</v>
      </c>
      <c r="F24" s="13">
        <f t="shared" si="0"/>
        <v>15</v>
      </c>
      <c r="G24" s="15" t="s">
        <v>21</v>
      </c>
      <c r="H24" s="16"/>
      <c r="I24" s="16"/>
      <c r="J24" s="24"/>
      <c r="K24" s="25"/>
      <c r="L24" s="26"/>
      <c r="M24" s="23"/>
    </row>
    <row r="25" spans="1:13" s="6" customFormat="1" ht="12">
      <c r="A25" s="10">
        <f>IF(F25&lt;&gt;"",1+MAX($A$5:A24),"")</f>
        <v>18</v>
      </c>
      <c r="B25" s="11"/>
      <c r="C25" s="20" t="s">
        <v>35</v>
      </c>
      <c r="D25" s="13">
        <f>ROUNDUP(D22/9.2,0)+ROUNDUP(D22*4%,0)</f>
        <v>23</v>
      </c>
      <c r="E25" s="14">
        <v>0</v>
      </c>
      <c r="F25" s="13">
        <f t="shared" si="0"/>
        <v>23</v>
      </c>
      <c r="G25" s="15" t="s">
        <v>21</v>
      </c>
      <c r="H25" s="16"/>
      <c r="I25" s="16"/>
      <c r="J25" s="24"/>
      <c r="K25" s="25"/>
      <c r="L25" s="26"/>
      <c r="M25" s="23"/>
    </row>
    <row r="26" spans="1:13" s="6" customFormat="1" ht="12">
      <c r="A26" s="10">
        <f>IF(F26&lt;&gt;"",1+MAX($A$5:A25),"")</f>
        <v>19</v>
      </c>
      <c r="B26" s="11"/>
      <c r="C26" s="20" t="s">
        <v>26</v>
      </c>
      <c r="D26" s="13">
        <f>ROUNDUP(D22/9.2,0)+ROUNDUP(D22*9%,0)</f>
        <v>31</v>
      </c>
      <c r="E26" s="14">
        <v>0</v>
      </c>
      <c r="F26" s="13">
        <f t="shared" si="0"/>
        <v>31</v>
      </c>
      <c r="G26" s="15" t="s">
        <v>21</v>
      </c>
      <c r="H26" s="16"/>
      <c r="I26" s="16"/>
      <c r="J26" s="24"/>
      <c r="K26" s="25"/>
      <c r="L26" s="26"/>
      <c r="M26" s="23"/>
    </row>
    <row r="27" spans="1:13" s="6" customFormat="1" ht="12">
      <c r="A27" s="10">
        <f>IF(F27&lt;&gt;"",1+MAX($A$5:A26),"")</f>
        <v>20</v>
      </c>
      <c r="B27" s="11"/>
      <c r="C27" s="20" t="s">
        <v>27</v>
      </c>
      <c r="D27" s="13">
        <f>ROUNDUP(D22/9.2,0)+ROUNDUP(D22*9%,0)</f>
        <v>31</v>
      </c>
      <c r="E27" s="14">
        <v>0</v>
      </c>
      <c r="F27" s="13">
        <f t="shared" si="0"/>
        <v>31</v>
      </c>
      <c r="G27" s="15" t="s">
        <v>21</v>
      </c>
      <c r="H27" s="16"/>
      <c r="I27" s="16"/>
      <c r="J27" s="24"/>
      <c r="K27" s="25"/>
      <c r="L27" s="26"/>
      <c r="M27" s="23"/>
    </row>
    <row r="28" spans="1:13" s="6" customFormat="1" ht="12">
      <c r="A28" s="10">
        <f>IF(F28&lt;&gt;"",1+MAX($A$5:A27),"")</f>
        <v>21</v>
      </c>
      <c r="B28" s="11"/>
      <c r="C28" s="19" t="s">
        <v>36</v>
      </c>
      <c r="D28" s="13">
        <v>200</v>
      </c>
      <c r="E28" s="14">
        <v>0.1</v>
      </c>
      <c r="F28" s="13">
        <f t="shared" si="0"/>
        <v>220.00000000000003</v>
      </c>
      <c r="G28" s="15" t="s">
        <v>19</v>
      </c>
      <c r="H28" s="16">
        <v>5.1376499999999998</v>
      </c>
      <c r="I28" s="16">
        <v>4.12</v>
      </c>
      <c r="J28" s="24">
        <f t="shared" ref="J28" si="7">I28+H28</f>
        <v>9.2576499999999999</v>
      </c>
      <c r="K28" s="25">
        <f t="shared" ref="K28" si="8">J28*F28</f>
        <v>2036.6830000000002</v>
      </c>
      <c r="L28" s="26"/>
      <c r="M28" s="23"/>
    </row>
    <row r="29" spans="1:13" s="6" customFormat="1" ht="12">
      <c r="A29" s="10">
        <f>IF(F29&lt;&gt;"",1+MAX($A$5:A28),"")</f>
        <v>22</v>
      </c>
      <c r="B29" s="11"/>
      <c r="C29" s="20" t="s">
        <v>37</v>
      </c>
      <c r="D29" s="13">
        <f>ROUNDUP(D28*8%,0)</f>
        <v>16</v>
      </c>
      <c r="E29" s="14">
        <v>0</v>
      </c>
      <c r="F29" s="13">
        <f t="shared" si="0"/>
        <v>16</v>
      </c>
      <c r="G29" s="15" t="s">
        <v>21</v>
      </c>
      <c r="H29" s="16"/>
      <c r="I29" s="16"/>
      <c r="J29" s="24"/>
      <c r="K29" s="25"/>
      <c r="L29" s="26"/>
      <c r="M29" s="23"/>
    </row>
    <row r="30" spans="1:13" s="6" customFormat="1" ht="12">
      <c r="A30" s="10">
        <f>IF(F30&lt;&gt;"",1+MAX($A$5:A29),"")</f>
        <v>23</v>
      </c>
      <c r="B30" s="11"/>
      <c r="C30" s="20" t="s">
        <v>38</v>
      </c>
      <c r="D30" s="13">
        <f>ROUNDUP(D28/10,0)</f>
        <v>20</v>
      </c>
      <c r="E30" s="14">
        <v>0</v>
      </c>
      <c r="F30" s="13">
        <f t="shared" si="0"/>
        <v>20</v>
      </c>
      <c r="G30" s="15" t="s">
        <v>21</v>
      </c>
      <c r="H30" s="16"/>
      <c r="I30" s="16"/>
      <c r="J30" s="24"/>
      <c r="K30" s="25"/>
      <c r="L30" s="26"/>
      <c r="M30" s="23"/>
    </row>
    <row r="31" spans="1:13" s="6" customFormat="1" ht="12">
      <c r="A31" s="10">
        <f>IF(F31&lt;&gt;"",1+MAX($A$5:A30),"")</f>
        <v>24</v>
      </c>
      <c r="B31" s="11"/>
      <c r="C31" s="20" t="s">
        <v>39</v>
      </c>
      <c r="D31" s="13">
        <f>ROUNDUP(D28/9.2,0)+ROUNDUP(D28*4%,0)</f>
        <v>30</v>
      </c>
      <c r="E31" s="14">
        <v>0</v>
      </c>
      <c r="F31" s="13">
        <f t="shared" si="0"/>
        <v>30</v>
      </c>
      <c r="G31" s="15" t="s">
        <v>21</v>
      </c>
      <c r="H31" s="16"/>
      <c r="I31" s="16"/>
      <c r="J31" s="24"/>
      <c r="K31" s="25"/>
      <c r="L31" s="26"/>
      <c r="M31" s="23"/>
    </row>
    <row r="32" spans="1:13" s="6" customFormat="1" ht="12">
      <c r="A32" s="10">
        <f>IF(F32&lt;&gt;"",1+MAX($A$5:A31),"")</f>
        <v>25</v>
      </c>
      <c r="B32" s="11"/>
      <c r="C32" s="20" t="s">
        <v>26</v>
      </c>
      <c r="D32" s="13">
        <f>ROUNDUP(D28/9.2,0)+ROUNDUP(D28*9%,0)</f>
        <v>40</v>
      </c>
      <c r="E32" s="14">
        <v>0</v>
      </c>
      <c r="F32" s="13">
        <f t="shared" si="0"/>
        <v>40</v>
      </c>
      <c r="G32" s="15" t="s">
        <v>21</v>
      </c>
      <c r="H32" s="16"/>
      <c r="I32" s="16"/>
      <c r="J32" s="24"/>
      <c r="K32" s="25"/>
      <c r="L32" s="26"/>
      <c r="M32" s="23"/>
    </row>
    <row r="33" spans="1:13" s="6" customFormat="1" ht="12">
      <c r="A33" s="10">
        <f>IF(F33&lt;&gt;"",1+MAX($A$5:A32),"")</f>
        <v>26</v>
      </c>
      <c r="B33" s="11"/>
      <c r="C33" s="20" t="s">
        <v>27</v>
      </c>
      <c r="D33" s="13">
        <f>ROUNDUP(D28/9.2,0)+ROUNDUP(D28*9%,0)</f>
        <v>40</v>
      </c>
      <c r="E33" s="14">
        <v>0</v>
      </c>
      <c r="F33" s="13">
        <f t="shared" si="0"/>
        <v>40</v>
      </c>
      <c r="G33" s="15" t="s">
        <v>21</v>
      </c>
      <c r="H33" s="16"/>
      <c r="I33" s="16"/>
      <c r="J33" s="24"/>
      <c r="K33" s="25"/>
      <c r="L33" s="26"/>
      <c r="M33" s="23"/>
    </row>
    <row r="34" spans="1:13" s="6" customFormat="1" ht="12">
      <c r="A34" s="10">
        <f>IF(F34&lt;&gt;"",1+MAX($A$5:A33),"")</f>
        <v>27</v>
      </c>
      <c r="B34" s="11"/>
      <c r="C34" s="19" t="s">
        <v>40</v>
      </c>
      <c r="D34" s="13">
        <v>800</v>
      </c>
      <c r="E34" s="14">
        <v>0.1</v>
      </c>
      <c r="F34" s="13">
        <f t="shared" si="0"/>
        <v>880.00000000000011</v>
      </c>
      <c r="G34" s="15" t="s">
        <v>19</v>
      </c>
      <c r="H34" s="16">
        <v>5.9755500000000001</v>
      </c>
      <c r="I34" s="16">
        <v>4.2300000000000004</v>
      </c>
      <c r="J34" s="24">
        <f t="shared" ref="J34" si="9">I34+H34</f>
        <v>10.205550000000001</v>
      </c>
      <c r="K34" s="25">
        <f t="shared" ref="K34" si="10">J34*F34</f>
        <v>8980.8840000000018</v>
      </c>
      <c r="L34" s="26"/>
      <c r="M34" s="23"/>
    </row>
    <row r="35" spans="1:13" s="6" customFormat="1" ht="12">
      <c r="A35" s="10">
        <f>IF(F35&lt;&gt;"",1+MAX($A$5:A34),"")</f>
        <v>28</v>
      </c>
      <c r="B35" s="11"/>
      <c r="C35" s="20" t="s">
        <v>41</v>
      </c>
      <c r="D35" s="13">
        <f>ROUNDUP(D34*8%,0)</f>
        <v>64</v>
      </c>
      <c r="E35" s="14">
        <v>0</v>
      </c>
      <c r="F35" s="13">
        <f t="shared" si="0"/>
        <v>64</v>
      </c>
      <c r="G35" s="15" t="s">
        <v>21</v>
      </c>
      <c r="H35" s="16"/>
      <c r="I35" s="16"/>
      <c r="J35" s="24"/>
      <c r="K35" s="25"/>
      <c r="L35" s="26"/>
      <c r="M35" s="23"/>
    </row>
    <row r="36" spans="1:13" s="6" customFormat="1" ht="12">
      <c r="A36" s="10">
        <f>IF(F36&lt;&gt;"",1+MAX($A$5:A35),"")</f>
        <v>29</v>
      </c>
      <c r="B36" s="11"/>
      <c r="C36" s="20" t="s">
        <v>42</v>
      </c>
      <c r="D36" s="13">
        <f>ROUNDUP(D34/10,0)</f>
        <v>80</v>
      </c>
      <c r="E36" s="14">
        <v>0</v>
      </c>
      <c r="F36" s="13">
        <f t="shared" si="0"/>
        <v>80</v>
      </c>
      <c r="G36" s="15" t="s">
        <v>21</v>
      </c>
      <c r="H36" s="16"/>
      <c r="I36" s="16"/>
      <c r="J36" s="24"/>
      <c r="K36" s="25"/>
      <c r="L36" s="26"/>
      <c r="M36" s="23"/>
    </row>
    <row r="37" spans="1:13" s="6" customFormat="1" ht="12">
      <c r="A37" s="10">
        <f>IF(F37&lt;&gt;"",1+MAX($A$5:A36),"")</f>
        <v>30</v>
      </c>
      <c r="B37" s="11"/>
      <c r="C37" s="20" t="s">
        <v>43</v>
      </c>
      <c r="D37" s="13">
        <f>ROUNDUP(D34/9.2,0)+ROUNDUP(D34*4%,0)</f>
        <v>119</v>
      </c>
      <c r="E37" s="14">
        <v>0</v>
      </c>
      <c r="F37" s="13">
        <f t="shared" si="0"/>
        <v>119</v>
      </c>
      <c r="G37" s="15" t="s">
        <v>21</v>
      </c>
      <c r="H37" s="16"/>
      <c r="I37" s="16"/>
      <c r="J37" s="24"/>
      <c r="K37" s="25"/>
      <c r="L37" s="26"/>
      <c r="M37" s="23"/>
    </row>
    <row r="38" spans="1:13" s="6" customFormat="1" ht="12">
      <c r="A38" s="10">
        <f>IF(F38&lt;&gt;"",1+MAX($A$5:A37),"")</f>
        <v>31</v>
      </c>
      <c r="B38" s="11"/>
      <c r="C38" s="20" t="s">
        <v>26</v>
      </c>
      <c r="D38" s="13">
        <f>ROUNDUP(D34/9.2,0)+ROUNDUP(D34*9%,0)</f>
        <v>159</v>
      </c>
      <c r="E38" s="14">
        <v>0</v>
      </c>
      <c r="F38" s="13">
        <f t="shared" si="0"/>
        <v>159</v>
      </c>
      <c r="G38" s="15" t="s">
        <v>21</v>
      </c>
      <c r="H38" s="16"/>
      <c r="I38" s="16"/>
      <c r="J38" s="24"/>
      <c r="K38" s="25"/>
      <c r="L38" s="26"/>
      <c r="M38" s="23"/>
    </row>
    <row r="39" spans="1:13" s="6" customFormat="1" ht="12">
      <c r="A39" s="10">
        <f>IF(F39&lt;&gt;"",1+MAX($A$5:A38),"")</f>
        <v>32</v>
      </c>
      <c r="B39" s="11"/>
      <c r="C39" s="20" t="s">
        <v>27</v>
      </c>
      <c r="D39" s="13">
        <f>ROUNDUP(D34/9.2,0)+ROUNDUP(D34*9%,0)</f>
        <v>159</v>
      </c>
      <c r="E39" s="14">
        <v>0</v>
      </c>
      <c r="F39" s="13">
        <f t="shared" si="0"/>
        <v>159</v>
      </c>
      <c r="G39" s="15" t="s">
        <v>21</v>
      </c>
      <c r="H39" s="16"/>
      <c r="I39" s="16"/>
      <c r="J39" s="24"/>
      <c r="K39" s="25"/>
      <c r="L39" s="26"/>
      <c r="M39" s="23"/>
    </row>
    <row r="40" spans="1:13" s="6" customFormat="1" ht="12">
      <c r="A40" s="10">
        <f>IF(F40&lt;&gt;"",1+MAX($A$5:A39),"")</f>
        <v>33</v>
      </c>
      <c r="B40" s="11"/>
      <c r="C40" s="19" t="s">
        <v>44</v>
      </c>
      <c r="D40" s="13">
        <v>850</v>
      </c>
      <c r="E40" s="14">
        <v>0.1</v>
      </c>
      <c r="F40" s="13">
        <f t="shared" si="0"/>
        <v>935.00000000000011</v>
      </c>
      <c r="G40" s="15" t="s">
        <v>19</v>
      </c>
      <c r="H40" s="16">
        <v>6.4459499999999998</v>
      </c>
      <c r="I40" s="16">
        <v>4.67</v>
      </c>
      <c r="J40" s="24">
        <f t="shared" ref="J40" si="11">I40+H40</f>
        <v>11.11595</v>
      </c>
      <c r="K40" s="25">
        <f t="shared" ref="K40" si="12">J40*F40</f>
        <v>10393.413250000001</v>
      </c>
      <c r="L40" s="26"/>
      <c r="M40" s="23"/>
    </row>
    <row r="41" spans="1:13" s="6" customFormat="1" ht="12">
      <c r="A41" s="10">
        <f>IF(F41&lt;&gt;"",1+MAX($A$5:A40),"")</f>
        <v>34</v>
      </c>
      <c r="B41" s="11"/>
      <c r="C41" s="20" t="s">
        <v>45</v>
      </c>
      <c r="D41" s="13">
        <f>ROUNDUP(D40*8%,0)</f>
        <v>68</v>
      </c>
      <c r="E41" s="14">
        <v>0</v>
      </c>
      <c r="F41" s="13">
        <f t="shared" si="0"/>
        <v>68</v>
      </c>
      <c r="G41" s="15" t="s">
        <v>21</v>
      </c>
      <c r="H41" s="16"/>
      <c r="I41" s="16"/>
      <c r="J41" s="24"/>
      <c r="K41" s="25"/>
      <c r="L41" s="26"/>
      <c r="M41" s="23"/>
    </row>
    <row r="42" spans="1:13" s="6" customFormat="1" ht="12">
      <c r="A42" s="10">
        <f>IF(F42&lt;&gt;"",1+MAX($A$5:A41),"")</f>
        <v>35</v>
      </c>
      <c r="B42" s="11"/>
      <c r="C42" s="20" t="s">
        <v>46</v>
      </c>
      <c r="D42" s="13">
        <f>ROUNDUP(D40/10,0)</f>
        <v>85</v>
      </c>
      <c r="E42" s="14">
        <v>0</v>
      </c>
      <c r="F42" s="13">
        <f t="shared" si="0"/>
        <v>85</v>
      </c>
      <c r="G42" s="15" t="s">
        <v>21</v>
      </c>
      <c r="H42" s="16"/>
      <c r="I42" s="16"/>
      <c r="J42" s="24"/>
      <c r="K42" s="25"/>
      <c r="L42" s="26"/>
      <c r="M42" s="23"/>
    </row>
    <row r="43" spans="1:13" s="6" customFormat="1" ht="12">
      <c r="A43" s="10">
        <f>IF(F43&lt;&gt;"",1+MAX($A$5:A42),"")</f>
        <v>36</v>
      </c>
      <c r="B43" s="11"/>
      <c r="C43" s="20" t="s">
        <v>47</v>
      </c>
      <c r="D43" s="13">
        <f>ROUNDUP(D40/9.2,0)+ROUNDUP(D40*4%,0)</f>
        <v>127</v>
      </c>
      <c r="E43" s="14">
        <v>0</v>
      </c>
      <c r="F43" s="13">
        <f t="shared" si="0"/>
        <v>127</v>
      </c>
      <c r="G43" s="15" t="s">
        <v>21</v>
      </c>
      <c r="H43" s="16"/>
      <c r="I43" s="16"/>
      <c r="J43" s="24"/>
      <c r="K43" s="25"/>
      <c r="L43" s="26"/>
      <c r="M43" s="23"/>
    </row>
    <row r="44" spans="1:13" s="6" customFormat="1" ht="12">
      <c r="A44" s="10">
        <f>IF(F44&lt;&gt;"",1+MAX($A$5:A43),"")</f>
        <v>37</v>
      </c>
      <c r="B44" s="11"/>
      <c r="C44" s="20" t="s">
        <v>26</v>
      </c>
      <c r="D44" s="13">
        <f>ROUNDUP(D40/9.2,0)+ROUNDUP(D40*9%,0)</f>
        <v>170</v>
      </c>
      <c r="E44" s="14">
        <v>0</v>
      </c>
      <c r="F44" s="13">
        <f t="shared" si="0"/>
        <v>170</v>
      </c>
      <c r="G44" s="15" t="s">
        <v>21</v>
      </c>
      <c r="H44" s="16"/>
      <c r="I44" s="16"/>
      <c r="J44" s="24"/>
      <c r="K44" s="25"/>
      <c r="L44" s="26"/>
      <c r="M44" s="23"/>
    </row>
    <row r="45" spans="1:13" s="6" customFormat="1" ht="12">
      <c r="A45" s="10">
        <f>IF(F45&lt;&gt;"",1+MAX($A$5:A44),"")</f>
        <v>38</v>
      </c>
      <c r="B45" s="11"/>
      <c r="C45" s="20" t="s">
        <v>27</v>
      </c>
      <c r="D45" s="13">
        <f>ROUNDUP(D40/9.2,0)+ROUNDUP(D40*9%,0)</f>
        <v>170</v>
      </c>
      <c r="E45" s="14">
        <v>0</v>
      </c>
      <c r="F45" s="13">
        <f t="shared" si="0"/>
        <v>170</v>
      </c>
      <c r="G45" s="15" t="s">
        <v>21</v>
      </c>
      <c r="H45" s="16"/>
      <c r="I45" s="16"/>
      <c r="J45" s="24"/>
      <c r="K45" s="25"/>
      <c r="L45" s="26"/>
      <c r="M45" s="23"/>
    </row>
    <row r="46" spans="1:13" s="6" customFormat="1" ht="12">
      <c r="A46" s="10">
        <f>IF(F46&lt;&gt;"",1+MAX($A$5:A45),"")</f>
        <v>39</v>
      </c>
      <c r="B46" s="11"/>
      <c r="C46" s="12" t="s">
        <v>48</v>
      </c>
      <c r="D46" s="13">
        <v>20</v>
      </c>
      <c r="E46" s="14">
        <v>0.1</v>
      </c>
      <c r="F46" s="13">
        <f t="shared" si="0"/>
        <v>22</v>
      </c>
      <c r="G46" s="15" t="s">
        <v>19</v>
      </c>
      <c r="H46" s="16">
        <v>1.3376999999999999</v>
      </c>
      <c r="I46" s="16">
        <v>0.55000000000000004</v>
      </c>
      <c r="J46" s="24">
        <f t="shared" ref="J46:J49" si="13">I46+H46</f>
        <v>1.8876999999999999</v>
      </c>
      <c r="K46" s="25">
        <f t="shared" ref="K46:K49" si="14">J46*F46</f>
        <v>41.529399999999995</v>
      </c>
      <c r="L46" s="26"/>
      <c r="M46" s="23"/>
    </row>
    <row r="47" spans="1:13" s="6" customFormat="1" ht="12">
      <c r="A47" s="10">
        <f>IF(F47&lt;&gt;"",1+MAX($A$5:A46),"")</f>
        <v>40</v>
      </c>
      <c r="B47" s="11"/>
      <c r="C47" s="12" t="s">
        <v>49</v>
      </c>
      <c r="D47" s="13">
        <v>40</v>
      </c>
      <c r="E47" s="14">
        <v>0.1</v>
      </c>
      <c r="F47" s="13">
        <f t="shared" si="0"/>
        <v>44</v>
      </c>
      <c r="G47" s="15" t="s">
        <v>19</v>
      </c>
      <c r="H47" s="16">
        <v>1.56555</v>
      </c>
      <c r="I47" s="16">
        <v>0.59</v>
      </c>
      <c r="J47" s="24">
        <f t="shared" si="13"/>
        <v>2.1555499999999999</v>
      </c>
      <c r="K47" s="25">
        <f t="shared" si="14"/>
        <v>94.844200000000001</v>
      </c>
      <c r="L47" s="26"/>
      <c r="M47" s="23"/>
    </row>
    <row r="48" spans="1:13" s="6" customFormat="1" ht="12">
      <c r="A48" s="10">
        <f>IF(F48&lt;&gt;"",1+MAX($A$5:A47),"")</f>
        <v>41</v>
      </c>
      <c r="B48" s="11"/>
      <c r="C48" s="12" t="s">
        <v>50</v>
      </c>
      <c r="D48" s="13">
        <v>40</v>
      </c>
      <c r="E48" s="14">
        <v>0.1</v>
      </c>
      <c r="F48" s="13">
        <f t="shared" si="0"/>
        <v>44</v>
      </c>
      <c r="G48" s="15" t="s">
        <v>19</v>
      </c>
      <c r="H48" s="16">
        <v>1.8007500000000001</v>
      </c>
      <c r="I48" s="16">
        <v>0.78</v>
      </c>
      <c r="J48" s="24">
        <f t="shared" si="13"/>
        <v>2.5807500000000001</v>
      </c>
      <c r="K48" s="25">
        <f t="shared" si="14"/>
        <v>113.553</v>
      </c>
      <c r="L48" s="26"/>
      <c r="M48" s="23"/>
    </row>
    <row r="49" spans="1:13" s="6" customFormat="1" ht="12">
      <c r="A49" s="10">
        <f>IF(F49&lt;&gt;"",1+MAX($A$5:A48),"")</f>
        <v>42</v>
      </c>
      <c r="B49" s="11"/>
      <c r="C49" s="12" t="s">
        <v>51</v>
      </c>
      <c r="D49" s="13">
        <v>4400</v>
      </c>
      <c r="E49" s="14">
        <v>0.1</v>
      </c>
      <c r="F49" s="13">
        <f t="shared" si="0"/>
        <v>4840</v>
      </c>
      <c r="G49" s="15" t="s">
        <v>19</v>
      </c>
      <c r="H49" s="16">
        <v>2.77095</v>
      </c>
      <c r="I49" s="16">
        <v>2.6</v>
      </c>
      <c r="J49" s="24">
        <f t="shared" si="13"/>
        <v>5.3709500000000006</v>
      </c>
      <c r="K49" s="25">
        <f t="shared" si="14"/>
        <v>25995.398000000001</v>
      </c>
      <c r="L49" s="26"/>
      <c r="M49" s="23"/>
    </row>
    <row r="50" spans="1:13" s="6" customFormat="1" ht="12">
      <c r="A50" s="10" t="str">
        <f>IF(F50&lt;&gt;"",1+MAX($A$5:A49),"")</f>
        <v/>
      </c>
      <c r="B50" s="11"/>
      <c r="C50" s="12"/>
      <c r="D50" s="13"/>
      <c r="E50" s="14"/>
      <c r="F50" s="13"/>
      <c r="G50" s="15"/>
      <c r="H50" s="16"/>
      <c r="I50" s="16"/>
      <c r="J50" s="24"/>
      <c r="K50" s="25"/>
      <c r="L50" s="26"/>
      <c r="M50" s="23"/>
    </row>
    <row r="51" spans="1:13" s="6" customFormat="1" ht="12">
      <c r="A51" s="10" t="str">
        <f>IF(F51&lt;&gt;"",1+MAX($A$5:A50),"")</f>
        <v/>
      </c>
      <c r="B51" s="50"/>
      <c r="C51" s="51" t="s">
        <v>52</v>
      </c>
      <c r="E51" s="14"/>
      <c r="F51" s="13"/>
      <c r="G51" s="15"/>
      <c r="H51" s="15"/>
      <c r="I51" s="15"/>
      <c r="J51" s="24"/>
      <c r="K51" s="25"/>
      <c r="L51" s="26"/>
      <c r="M51" s="23"/>
    </row>
    <row r="52" spans="1:13" s="6" customFormat="1" ht="12">
      <c r="A52" s="10">
        <f>IF(F52&lt;&gt;"",1+MAX($A$5:A51),"")</f>
        <v>43</v>
      </c>
      <c r="B52" s="11"/>
      <c r="C52" s="12" t="s">
        <v>53</v>
      </c>
      <c r="D52" s="13">
        <v>20560</v>
      </c>
      <c r="E52" s="14">
        <v>0.1</v>
      </c>
      <c r="F52" s="13">
        <f t="shared" ref="F52:F60" si="15">(1+E52)*D52</f>
        <v>22616.000000000004</v>
      </c>
      <c r="G52" s="15" t="s">
        <v>19</v>
      </c>
      <c r="H52" s="16">
        <v>2.2932000000000001</v>
      </c>
      <c r="I52" s="16">
        <v>1.21</v>
      </c>
      <c r="J52" s="24">
        <f t="shared" ref="J52:J53" si="16">I52+H52</f>
        <v>3.5032000000000001</v>
      </c>
      <c r="K52" s="25">
        <f t="shared" ref="K52:K53" si="17">J52*F52</f>
        <v>79228.371200000009</v>
      </c>
      <c r="L52" s="26"/>
      <c r="M52" s="23"/>
    </row>
    <row r="53" spans="1:13" s="6" customFormat="1" ht="12">
      <c r="A53" s="10">
        <f>IF(F53&lt;&gt;"",1+MAX($A$5:A52),"")</f>
        <v>44</v>
      </c>
      <c r="B53" s="11"/>
      <c r="C53" s="12" t="s">
        <v>54</v>
      </c>
      <c r="D53" s="13">
        <v>18200</v>
      </c>
      <c r="E53" s="14">
        <v>0.1</v>
      </c>
      <c r="F53" s="13">
        <f t="shared" si="15"/>
        <v>20020</v>
      </c>
      <c r="G53" s="15" t="s">
        <v>19</v>
      </c>
      <c r="H53" s="16">
        <v>2.1094499999999998</v>
      </c>
      <c r="I53" s="16">
        <v>0.87</v>
      </c>
      <c r="J53" s="24">
        <f t="shared" si="16"/>
        <v>2.9794499999999999</v>
      </c>
      <c r="K53" s="25">
        <f t="shared" si="17"/>
        <v>59648.589</v>
      </c>
      <c r="L53" s="26"/>
      <c r="M53" s="23"/>
    </row>
    <row r="54" spans="1:13" s="6" customFormat="1" ht="12">
      <c r="A54" s="10">
        <f>IF(F54&lt;&gt;"",1+MAX($A$5:A53),"")</f>
        <v>45</v>
      </c>
      <c r="B54" s="11"/>
      <c r="C54" s="12" t="s">
        <v>55</v>
      </c>
      <c r="D54" s="13">
        <v>42800</v>
      </c>
      <c r="E54" s="14">
        <v>0.1</v>
      </c>
      <c r="F54" s="13">
        <f t="shared" si="15"/>
        <v>47080.000000000007</v>
      </c>
      <c r="G54" s="15" t="s">
        <v>19</v>
      </c>
      <c r="H54" s="16">
        <v>2.2932000000000001</v>
      </c>
      <c r="I54" s="16">
        <v>1.21</v>
      </c>
      <c r="J54" s="24">
        <f t="shared" ref="J54:J60" si="18">I54+H54</f>
        <v>3.5032000000000001</v>
      </c>
      <c r="K54" s="25">
        <f t="shared" ref="K54:K60" si="19">J54*F54</f>
        <v>164930.65600000002</v>
      </c>
      <c r="L54" s="26"/>
      <c r="M54" s="23"/>
    </row>
    <row r="55" spans="1:13" s="6" customFormat="1" ht="12">
      <c r="A55" s="10">
        <f>IF(F55&lt;&gt;"",1+MAX($A$5:A54),"")</f>
        <v>46</v>
      </c>
      <c r="B55" s="11"/>
      <c r="C55" s="12" t="s">
        <v>56</v>
      </c>
      <c r="D55" s="13">
        <v>23950</v>
      </c>
      <c r="E55" s="14">
        <v>0.1</v>
      </c>
      <c r="F55" s="13">
        <f t="shared" si="15"/>
        <v>26345.000000000004</v>
      </c>
      <c r="G55" s="15" t="s">
        <v>19</v>
      </c>
      <c r="H55" s="16">
        <v>2.1094499999999998</v>
      </c>
      <c r="I55" s="16">
        <v>0.87</v>
      </c>
      <c r="J55" s="24">
        <f t="shared" si="18"/>
        <v>2.9794499999999999</v>
      </c>
      <c r="K55" s="25">
        <f t="shared" si="19"/>
        <v>78493.610250000012</v>
      </c>
      <c r="L55" s="26"/>
      <c r="M55" s="23"/>
    </row>
    <row r="56" spans="1:13" s="6" customFormat="1" ht="12">
      <c r="A56" s="10">
        <f>IF(F56&lt;&gt;"",1+MAX($A$5:A55),"")</f>
        <v>47</v>
      </c>
      <c r="B56" s="11"/>
      <c r="C56" s="12" t="s">
        <v>57</v>
      </c>
      <c r="D56" s="13">
        <v>1160</v>
      </c>
      <c r="E56" s="14">
        <v>0.1</v>
      </c>
      <c r="F56" s="13">
        <f t="shared" si="15"/>
        <v>1276</v>
      </c>
      <c r="G56" s="15" t="s">
        <v>19</v>
      </c>
      <c r="H56" s="16">
        <v>2.2932000000000001</v>
      </c>
      <c r="I56" s="16">
        <v>1.21</v>
      </c>
      <c r="J56" s="24">
        <f t="shared" si="18"/>
        <v>3.5032000000000001</v>
      </c>
      <c r="K56" s="25">
        <f t="shared" si="19"/>
        <v>4470.0832</v>
      </c>
      <c r="L56" s="26"/>
      <c r="M56" s="23"/>
    </row>
    <row r="57" spans="1:13" s="6" customFormat="1" ht="12">
      <c r="A57" s="10">
        <f>IF(F57&lt;&gt;"",1+MAX($A$5:A56),"")</f>
        <v>48</v>
      </c>
      <c r="B57" s="11"/>
      <c r="C57" s="12" t="s">
        <v>58</v>
      </c>
      <c r="D57" s="13">
        <v>200</v>
      </c>
      <c r="E57" s="14">
        <v>0.1</v>
      </c>
      <c r="F57" s="13">
        <f t="shared" si="15"/>
        <v>220.00000000000003</v>
      </c>
      <c r="G57" s="15" t="s">
        <v>19</v>
      </c>
      <c r="H57" s="16">
        <v>2.4255</v>
      </c>
      <c r="I57" s="16">
        <v>1.3</v>
      </c>
      <c r="J57" s="24">
        <f t="shared" si="18"/>
        <v>3.7255000000000003</v>
      </c>
      <c r="K57" s="25">
        <f t="shared" si="19"/>
        <v>819.61000000000013</v>
      </c>
      <c r="L57" s="26"/>
      <c r="M57" s="23"/>
    </row>
    <row r="58" spans="1:13" s="6" customFormat="1" ht="12">
      <c r="A58" s="10">
        <f>IF(F58&lt;&gt;"",1+MAX($A$5:A57),"")</f>
        <v>49</v>
      </c>
      <c r="B58" s="11"/>
      <c r="C58" s="12" t="s">
        <v>59</v>
      </c>
      <c r="D58" s="13">
        <v>2900</v>
      </c>
      <c r="E58" s="14">
        <v>0.1</v>
      </c>
      <c r="F58" s="13">
        <f t="shared" si="15"/>
        <v>3190.0000000000005</v>
      </c>
      <c r="G58" s="15" t="s">
        <v>19</v>
      </c>
      <c r="H58" s="16">
        <v>2.4548999999999999</v>
      </c>
      <c r="I58" s="16">
        <v>1.54</v>
      </c>
      <c r="J58" s="24">
        <f t="shared" si="18"/>
        <v>3.9948999999999999</v>
      </c>
      <c r="K58" s="25">
        <f t="shared" si="19"/>
        <v>12743.731000000002</v>
      </c>
      <c r="L58" s="26"/>
      <c r="M58" s="23"/>
    </row>
    <row r="59" spans="1:13" s="6" customFormat="1" ht="12">
      <c r="A59" s="10">
        <f>IF(F59&lt;&gt;"",1+MAX($A$5:A58),"")</f>
        <v>50</v>
      </c>
      <c r="B59" s="11"/>
      <c r="C59" s="12" t="s">
        <v>60</v>
      </c>
      <c r="D59" s="13">
        <v>50</v>
      </c>
      <c r="E59" s="14">
        <v>0.1</v>
      </c>
      <c r="F59" s="13">
        <f t="shared" si="15"/>
        <v>55.000000000000007</v>
      </c>
      <c r="G59" s="15" t="s">
        <v>19</v>
      </c>
      <c r="H59" s="16">
        <v>2.4548999999999999</v>
      </c>
      <c r="I59" s="16">
        <v>1.6</v>
      </c>
      <c r="J59" s="24">
        <f t="shared" si="18"/>
        <v>4.0548999999999999</v>
      </c>
      <c r="K59" s="25">
        <f t="shared" si="19"/>
        <v>223.01950000000002</v>
      </c>
      <c r="L59" s="26"/>
      <c r="M59" s="23"/>
    </row>
    <row r="60" spans="1:13" s="6" customFormat="1" ht="12">
      <c r="A60" s="10">
        <f>IF(F60&lt;&gt;"",1+MAX($A$5:A59),"")</f>
        <v>51</v>
      </c>
      <c r="B60" s="11"/>
      <c r="C60" s="12" t="s">
        <v>61</v>
      </c>
      <c r="D60" s="13">
        <v>150</v>
      </c>
      <c r="E60" s="14">
        <v>0.1</v>
      </c>
      <c r="F60" s="13">
        <f t="shared" si="15"/>
        <v>165</v>
      </c>
      <c r="G60" s="15" t="s">
        <v>19</v>
      </c>
      <c r="H60" s="16">
        <v>2.5636800000000002</v>
      </c>
      <c r="I60" s="16">
        <v>1.6</v>
      </c>
      <c r="J60" s="24">
        <f t="shared" si="18"/>
        <v>4.1636800000000003</v>
      </c>
      <c r="K60" s="25">
        <f t="shared" si="19"/>
        <v>687.00720000000001</v>
      </c>
      <c r="L60" s="26"/>
      <c r="M60" s="23"/>
    </row>
    <row r="61" spans="1:13" s="6" customFormat="1" ht="12">
      <c r="A61" s="10" t="str">
        <f>IF(F61&lt;&gt;"",1+MAX($A$5:A60),"")</f>
        <v/>
      </c>
      <c r="B61" s="11"/>
      <c r="C61" s="12"/>
      <c r="D61" s="13"/>
      <c r="E61" s="14"/>
      <c r="F61" s="13"/>
      <c r="G61" s="15"/>
      <c r="H61" s="16"/>
      <c r="I61" s="16"/>
      <c r="J61" s="24"/>
      <c r="K61" s="25"/>
      <c r="L61" s="26"/>
      <c r="M61" s="23"/>
    </row>
    <row r="62" spans="1:13" s="6" customFormat="1" ht="12">
      <c r="A62" s="10" t="str">
        <f>IF(F62&lt;&gt;"",1+MAX($A$5:A61),"")</f>
        <v/>
      </c>
      <c r="B62" s="50"/>
      <c r="C62" s="51" t="s">
        <v>62</v>
      </c>
      <c r="E62" s="14"/>
      <c r="F62" s="13"/>
      <c r="G62" s="15"/>
      <c r="H62" s="15"/>
      <c r="I62" s="15"/>
      <c r="J62" s="24"/>
      <c r="K62" s="25"/>
      <c r="L62" s="26"/>
      <c r="M62" s="23"/>
    </row>
    <row r="63" spans="1:13" s="6" customFormat="1" ht="12">
      <c r="A63" s="10">
        <f>IF(F63&lt;&gt;"",1+MAX($A$5:A62),"")</f>
        <v>52</v>
      </c>
      <c r="B63" s="11"/>
      <c r="C63" s="12" t="s">
        <v>63</v>
      </c>
      <c r="D63" s="13">
        <v>200</v>
      </c>
      <c r="E63" s="14">
        <v>0.1</v>
      </c>
      <c r="F63" s="13">
        <f t="shared" ref="F63:F71" si="20">(1+E63)*D63</f>
        <v>220.00000000000003</v>
      </c>
      <c r="G63" s="15" t="s">
        <v>19</v>
      </c>
      <c r="H63" s="16">
        <v>2.5284</v>
      </c>
      <c r="I63" s="16">
        <v>1.133</v>
      </c>
      <c r="J63" s="24">
        <f t="shared" ref="J63:J71" si="21">I63+H63</f>
        <v>3.6614</v>
      </c>
      <c r="K63" s="25">
        <f t="shared" ref="K63:K71" si="22">J63*F63</f>
        <v>805.50800000000015</v>
      </c>
      <c r="L63" s="26"/>
      <c r="M63" s="23"/>
    </row>
    <row r="64" spans="1:13" s="6" customFormat="1" ht="12">
      <c r="A64" s="10">
        <f>IF(F64&lt;&gt;"",1+MAX($A$5:A63),"")</f>
        <v>53</v>
      </c>
      <c r="B64" s="11"/>
      <c r="C64" s="12" t="s">
        <v>64</v>
      </c>
      <c r="D64" s="13">
        <v>50</v>
      </c>
      <c r="E64" s="14">
        <v>0.1</v>
      </c>
      <c r="F64" s="13">
        <f t="shared" si="20"/>
        <v>55.000000000000007</v>
      </c>
      <c r="G64" s="15" t="s">
        <v>19</v>
      </c>
      <c r="H64" s="16">
        <v>1.06575</v>
      </c>
      <c r="I64" s="16">
        <v>0.78</v>
      </c>
      <c r="J64" s="24">
        <f t="shared" si="21"/>
        <v>1.84575</v>
      </c>
      <c r="K64" s="25">
        <f t="shared" si="22"/>
        <v>101.51625000000001</v>
      </c>
      <c r="L64" s="26"/>
      <c r="M64" s="23"/>
    </row>
    <row r="65" spans="1:13" s="6" customFormat="1" ht="12">
      <c r="A65" s="10">
        <f>IF(F65&lt;&gt;"",1+MAX($A$5:A64),"")</f>
        <v>54</v>
      </c>
      <c r="B65" s="11"/>
      <c r="C65" s="12" t="s">
        <v>65</v>
      </c>
      <c r="D65" s="13">
        <v>150</v>
      </c>
      <c r="E65" s="14">
        <v>0.1</v>
      </c>
      <c r="F65" s="13">
        <f t="shared" si="20"/>
        <v>165</v>
      </c>
      <c r="G65" s="15" t="s">
        <v>19</v>
      </c>
      <c r="H65" s="16">
        <v>1.2274499999999999</v>
      </c>
      <c r="I65" s="16">
        <v>0.89</v>
      </c>
      <c r="J65" s="24">
        <f t="shared" si="21"/>
        <v>2.1174499999999998</v>
      </c>
      <c r="K65" s="25">
        <f t="shared" si="22"/>
        <v>349.37924999999996</v>
      </c>
      <c r="L65" s="26"/>
      <c r="M65" s="23"/>
    </row>
    <row r="66" spans="1:13" s="6" customFormat="1" ht="12">
      <c r="A66" s="10">
        <f>IF(F66&lt;&gt;"",1+MAX($A$5:A65),"")</f>
        <v>55</v>
      </c>
      <c r="B66" s="11"/>
      <c r="C66" s="12" t="s">
        <v>66</v>
      </c>
      <c r="D66" s="13">
        <v>50</v>
      </c>
      <c r="E66" s="14">
        <v>0.1</v>
      </c>
      <c r="F66" s="13">
        <f t="shared" si="20"/>
        <v>55.000000000000007</v>
      </c>
      <c r="G66" s="15" t="s">
        <v>19</v>
      </c>
      <c r="H66" s="16">
        <v>1.2274499999999999</v>
      </c>
      <c r="I66" s="16">
        <v>0.89</v>
      </c>
      <c r="J66" s="24">
        <f t="shared" si="21"/>
        <v>2.1174499999999998</v>
      </c>
      <c r="K66" s="25">
        <f t="shared" si="22"/>
        <v>116.45975</v>
      </c>
      <c r="L66" s="26"/>
      <c r="M66" s="23"/>
    </row>
    <row r="67" spans="1:13" s="6" customFormat="1" ht="12">
      <c r="A67" s="10">
        <f>IF(F67&lt;&gt;"",1+MAX($A$5:A66),"")</f>
        <v>56</v>
      </c>
      <c r="B67" s="11"/>
      <c r="C67" s="12" t="s">
        <v>67</v>
      </c>
      <c r="D67" s="13">
        <v>300</v>
      </c>
      <c r="E67" s="14">
        <v>0.1</v>
      </c>
      <c r="F67" s="13">
        <f t="shared" si="20"/>
        <v>330</v>
      </c>
      <c r="G67" s="15" t="s">
        <v>19</v>
      </c>
      <c r="H67" s="16">
        <v>1.6316999999999999</v>
      </c>
      <c r="I67" s="16">
        <v>0.98</v>
      </c>
      <c r="J67" s="24">
        <f t="shared" si="21"/>
        <v>2.6116999999999999</v>
      </c>
      <c r="K67" s="25">
        <f t="shared" si="22"/>
        <v>861.86099999999999</v>
      </c>
      <c r="L67" s="26"/>
      <c r="M67" s="23"/>
    </row>
    <row r="68" spans="1:13" s="6" customFormat="1" ht="12">
      <c r="A68" s="10">
        <f>IF(F68&lt;&gt;"",1+MAX($A$5:A67),"")</f>
        <v>57</v>
      </c>
      <c r="B68" s="11"/>
      <c r="C68" s="12" t="s">
        <v>68</v>
      </c>
      <c r="D68" s="13">
        <v>250</v>
      </c>
      <c r="E68" s="14">
        <v>0.1</v>
      </c>
      <c r="F68" s="13">
        <f t="shared" si="20"/>
        <v>275</v>
      </c>
      <c r="G68" s="15" t="s">
        <v>19</v>
      </c>
      <c r="H68" s="16">
        <v>2.8444500000000001</v>
      </c>
      <c r="I68" s="16">
        <v>1.87</v>
      </c>
      <c r="J68" s="24">
        <f t="shared" si="21"/>
        <v>4.7144500000000003</v>
      </c>
      <c r="K68" s="25">
        <f t="shared" si="22"/>
        <v>1296.4737500000001</v>
      </c>
      <c r="L68" s="26"/>
      <c r="M68" s="23"/>
    </row>
    <row r="69" spans="1:13" s="6" customFormat="1" ht="12">
      <c r="A69" s="10">
        <f>IF(F69&lt;&gt;"",1+MAX($A$5:A68),"")</f>
        <v>58</v>
      </c>
      <c r="B69" s="11"/>
      <c r="C69" s="12" t="s">
        <v>69</v>
      </c>
      <c r="D69" s="13">
        <v>100</v>
      </c>
      <c r="E69" s="14">
        <v>0.1</v>
      </c>
      <c r="F69" s="13">
        <f t="shared" si="20"/>
        <v>110.00000000000001</v>
      </c>
      <c r="G69" s="15" t="s">
        <v>19</v>
      </c>
      <c r="H69" s="16">
        <v>4.4026500000000004</v>
      </c>
      <c r="I69" s="16">
        <v>3.45</v>
      </c>
      <c r="J69" s="24">
        <f t="shared" si="21"/>
        <v>7.8526500000000006</v>
      </c>
      <c r="K69" s="25">
        <f t="shared" si="22"/>
        <v>863.79150000000016</v>
      </c>
      <c r="L69" s="26"/>
      <c r="M69" s="23"/>
    </row>
    <row r="70" spans="1:13" s="6" customFormat="1" ht="12">
      <c r="A70" s="10">
        <f>IF(F70&lt;&gt;"",1+MAX($A$5:A69),"")</f>
        <v>59</v>
      </c>
      <c r="B70" s="11"/>
      <c r="C70" s="12" t="s">
        <v>70</v>
      </c>
      <c r="D70" s="13">
        <v>200</v>
      </c>
      <c r="E70" s="14">
        <v>0.1</v>
      </c>
      <c r="F70" s="13">
        <f t="shared" si="20"/>
        <v>220.00000000000003</v>
      </c>
      <c r="G70" s="15" t="s">
        <v>19</v>
      </c>
      <c r="H70" s="16">
        <v>8.1577649999999995</v>
      </c>
      <c r="I70" s="16">
        <v>6.55</v>
      </c>
      <c r="J70" s="24">
        <f t="shared" si="21"/>
        <v>14.707764999999998</v>
      </c>
      <c r="K70" s="25">
        <f t="shared" si="22"/>
        <v>3235.7083000000002</v>
      </c>
      <c r="L70" s="26"/>
      <c r="M70" s="23"/>
    </row>
    <row r="71" spans="1:13" s="6" customFormat="1" ht="12">
      <c r="A71" s="10">
        <f>IF(F71&lt;&gt;"",1+MAX($A$5:A70),"")</f>
        <v>60</v>
      </c>
      <c r="B71" s="11"/>
      <c r="C71" s="12" t="s">
        <v>71</v>
      </c>
      <c r="D71" s="13">
        <v>200</v>
      </c>
      <c r="E71" s="14">
        <v>0.1</v>
      </c>
      <c r="F71" s="13">
        <f t="shared" si="20"/>
        <v>220.00000000000003</v>
      </c>
      <c r="G71" s="15" t="s">
        <v>19</v>
      </c>
      <c r="H71" s="16">
        <v>11.5101</v>
      </c>
      <c r="I71" s="16">
        <v>9.8000000000000007</v>
      </c>
      <c r="J71" s="24">
        <f t="shared" si="21"/>
        <v>21.310099999999998</v>
      </c>
      <c r="K71" s="25">
        <f t="shared" si="22"/>
        <v>4688.2220000000007</v>
      </c>
      <c r="L71" s="26"/>
      <c r="M71" s="23"/>
    </row>
    <row r="72" spans="1:13" s="6" customFormat="1" ht="12">
      <c r="A72" s="10" t="str">
        <f>IF(F72&lt;&gt;"",1+MAX($A$5:A71),"")</f>
        <v/>
      </c>
      <c r="B72" s="11"/>
      <c r="C72" s="12"/>
      <c r="D72" s="13"/>
      <c r="E72" s="14"/>
      <c r="F72" s="13"/>
      <c r="G72" s="15"/>
      <c r="H72" s="16"/>
      <c r="I72" s="16"/>
      <c r="J72" s="24"/>
      <c r="K72" s="25"/>
      <c r="L72" s="26"/>
      <c r="M72" s="23"/>
    </row>
    <row r="73" spans="1:13" s="6" customFormat="1" ht="12">
      <c r="A73" s="10" t="str">
        <f>IF(F73&lt;&gt;"",1+MAX($A$5:A72),"")</f>
        <v/>
      </c>
      <c r="B73" s="50"/>
      <c r="C73" s="51" t="s">
        <v>72</v>
      </c>
      <c r="E73" s="14"/>
      <c r="F73" s="13"/>
      <c r="G73" s="15"/>
      <c r="H73" s="15"/>
      <c r="I73" s="15"/>
      <c r="J73" s="24"/>
      <c r="K73" s="25"/>
      <c r="L73" s="26"/>
      <c r="M73" s="23"/>
    </row>
    <row r="74" spans="1:13" s="6" customFormat="1" ht="12">
      <c r="A74" s="10">
        <f>IF(F74&lt;&gt;"",1+MAX($A$5:A73),"")</f>
        <v>61</v>
      </c>
      <c r="B74" s="11"/>
      <c r="C74" s="12" t="s">
        <v>73</v>
      </c>
      <c r="D74" s="13">
        <v>40</v>
      </c>
      <c r="E74" s="14">
        <v>0.1</v>
      </c>
      <c r="F74" s="13">
        <f t="shared" ref="F74:F80" si="23">(1+E74)*D74</f>
        <v>44</v>
      </c>
      <c r="G74" s="15" t="s">
        <v>19</v>
      </c>
      <c r="H74" s="16">
        <v>2.0432999999999999</v>
      </c>
      <c r="I74" s="16">
        <v>0.94</v>
      </c>
      <c r="J74" s="24">
        <f t="shared" ref="J74:J80" si="24">I74+H74</f>
        <v>2.9832999999999998</v>
      </c>
      <c r="K74" s="25">
        <f t="shared" ref="K74:K80" si="25">J74*F74</f>
        <v>131.26519999999999</v>
      </c>
      <c r="L74" s="26"/>
      <c r="M74" s="23"/>
    </row>
    <row r="75" spans="1:13" s="6" customFormat="1" ht="12">
      <c r="A75" s="10">
        <f>IF(F75&lt;&gt;"",1+MAX($A$5:A74),"")</f>
        <v>62</v>
      </c>
      <c r="B75" s="11"/>
      <c r="C75" s="12" t="s">
        <v>74</v>
      </c>
      <c r="D75" s="13">
        <v>20</v>
      </c>
      <c r="E75" s="14">
        <v>0.1</v>
      </c>
      <c r="F75" s="13">
        <f t="shared" si="23"/>
        <v>22</v>
      </c>
      <c r="G75" s="15" t="s">
        <v>19</v>
      </c>
      <c r="H75" s="16">
        <v>2.4990000000000001</v>
      </c>
      <c r="I75" s="16">
        <v>1.21</v>
      </c>
      <c r="J75" s="24">
        <f t="shared" si="24"/>
        <v>3.7090000000000001</v>
      </c>
      <c r="K75" s="25">
        <f t="shared" si="25"/>
        <v>81.597999999999999</v>
      </c>
      <c r="L75" s="26"/>
      <c r="M75" s="23"/>
    </row>
    <row r="76" spans="1:13" s="6" customFormat="1" ht="12">
      <c r="A76" s="10">
        <f>IF(F76&lt;&gt;"",1+MAX($A$5:A75),"")</f>
        <v>63</v>
      </c>
      <c r="B76" s="11"/>
      <c r="C76" s="12" t="s">
        <v>75</v>
      </c>
      <c r="D76" s="13">
        <v>40</v>
      </c>
      <c r="E76" s="14">
        <v>0.1</v>
      </c>
      <c r="F76" s="13">
        <f t="shared" si="23"/>
        <v>44</v>
      </c>
      <c r="G76" s="15" t="s">
        <v>19</v>
      </c>
      <c r="H76" s="16">
        <v>2.68275</v>
      </c>
      <c r="I76" s="16">
        <v>1.4</v>
      </c>
      <c r="J76" s="24">
        <f t="shared" si="24"/>
        <v>4.0827499999999999</v>
      </c>
      <c r="K76" s="25">
        <f t="shared" si="25"/>
        <v>179.64099999999999</v>
      </c>
      <c r="L76" s="26"/>
      <c r="M76" s="23"/>
    </row>
    <row r="77" spans="1:13" s="6" customFormat="1" ht="12">
      <c r="A77" s="10">
        <f>IF(F77&lt;&gt;"",1+MAX($A$5:A76),"")</f>
        <v>64</v>
      </c>
      <c r="B77" s="11"/>
      <c r="C77" s="12" t="s">
        <v>76</v>
      </c>
      <c r="D77" s="13">
        <v>2</v>
      </c>
      <c r="E77" s="14">
        <v>0</v>
      </c>
      <c r="F77" s="13">
        <f t="shared" si="23"/>
        <v>2</v>
      </c>
      <c r="G77" s="15" t="s">
        <v>21</v>
      </c>
      <c r="H77" s="16">
        <v>11.319000000000001</v>
      </c>
      <c r="I77" s="16">
        <v>29</v>
      </c>
      <c r="J77" s="24">
        <f t="shared" si="24"/>
        <v>40.319000000000003</v>
      </c>
      <c r="K77" s="25">
        <f t="shared" si="25"/>
        <v>80.638000000000005</v>
      </c>
      <c r="L77" s="26"/>
      <c r="M77" s="23"/>
    </row>
    <row r="78" spans="1:13" s="6" customFormat="1" ht="12">
      <c r="A78" s="10">
        <f>IF(F78&lt;&gt;"",1+MAX($A$5:A77),"")</f>
        <v>65</v>
      </c>
      <c r="B78" s="11"/>
      <c r="C78" s="12" t="s">
        <v>77</v>
      </c>
      <c r="D78" s="13">
        <v>2</v>
      </c>
      <c r="E78" s="14">
        <v>0</v>
      </c>
      <c r="F78" s="13">
        <f t="shared" si="23"/>
        <v>2</v>
      </c>
      <c r="G78" s="15" t="s">
        <v>21</v>
      </c>
      <c r="H78" s="16">
        <v>9.5549999999999997</v>
      </c>
      <c r="I78" s="16">
        <v>22.4</v>
      </c>
      <c r="J78" s="24">
        <f t="shared" si="24"/>
        <v>31.954999999999998</v>
      </c>
      <c r="K78" s="25">
        <f t="shared" si="25"/>
        <v>63.91</v>
      </c>
      <c r="L78" s="26"/>
      <c r="M78" s="23"/>
    </row>
    <row r="79" spans="1:13" s="6" customFormat="1" ht="12">
      <c r="A79" s="10">
        <f>IF(F79&lt;&gt;"",1+MAX($A$5:A78),"")</f>
        <v>66</v>
      </c>
      <c r="B79" s="11"/>
      <c r="C79" s="12" t="s">
        <v>78</v>
      </c>
      <c r="D79" s="13">
        <v>2</v>
      </c>
      <c r="E79" s="14">
        <v>0</v>
      </c>
      <c r="F79" s="13">
        <f t="shared" si="23"/>
        <v>2</v>
      </c>
      <c r="G79" s="15" t="s">
        <v>21</v>
      </c>
      <c r="H79" s="16">
        <v>9.5549999999999997</v>
      </c>
      <c r="I79" s="16">
        <v>22.4</v>
      </c>
      <c r="J79" s="24">
        <f t="shared" si="24"/>
        <v>31.954999999999998</v>
      </c>
      <c r="K79" s="25">
        <f t="shared" si="25"/>
        <v>63.91</v>
      </c>
      <c r="L79" s="26"/>
      <c r="M79" s="23"/>
    </row>
    <row r="80" spans="1:13" s="6" customFormat="1" ht="12">
      <c r="A80" s="10">
        <f>IF(F80&lt;&gt;"",1+MAX($A$5:A79),"")</f>
        <v>67</v>
      </c>
      <c r="B80" s="11"/>
      <c r="C80" s="12" t="s">
        <v>79</v>
      </c>
      <c r="D80" s="13">
        <v>2</v>
      </c>
      <c r="E80" s="14">
        <v>0</v>
      </c>
      <c r="F80" s="13">
        <f t="shared" si="23"/>
        <v>2</v>
      </c>
      <c r="G80" s="15" t="s">
        <v>21</v>
      </c>
      <c r="H80" s="16">
        <v>14.7</v>
      </c>
      <c r="I80" s="16">
        <v>16.5</v>
      </c>
      <c r="J80" s="24">
        <f t="shared" si="24"/>
        <v>31.2</v>
      </c>
      <c r="K80" s="25">
        <f t="shared" si="25"/>
        <v>62.4</v>
      </c>
      <c r="L80" s="26"/>
      <c r="M80" s="23"/>
    </row>
    <row r="81" spans="1:13" s="6" customFormat="1" ht="12">
      <c r="A81" s="10" t="str">
        <f>IF(F81&lt;&gt;"",1+MAX($A$5:A80),"")</f>
        <v/>
      </c>
      <c r="B81" s="11"/>
      <c r="C81" s="12"/>
      <c r="D81" s="13"/>
      <c r="E81" s="14"/>
      <c r="F81" s="13"/>
      <c r="G81" s="15"/>
      <c r="H81" s="16"/>
      <c r="I81" s="16"/>
      <c r="J81" s="24"/>
      <c r="K81" s="25"/>
      <c r="L81" s="26"/>
      <c r="M81" s="23"/>
    </row>
    <row r="82" spans="1:13" s="6" customFormat="1" ht="12">
      <c r="A82" s="10" t="str">
        <f>IF(F82&lt;&gt;"",1+MAX($A$5:A81),"")</f>
        <v/>
      </c>
      <c r="B82" s="50"/>
      <c r="C82" s="51" t="s">
        <v>80</v>
      </c>
      <c r="E82" s="14"/>
      <c r="F82" s="13"/>
      <c r="G82" s="15"/>
      <c r="H82" s="15"/>
      <c r="I82" s="15"/>
      <c r="J82" s="24"/>
      <c r="K82" s="25"/>
      <c r="L82" s="26"/>
      <c r="M82" s="23"/>
    </row>
    <row r="83" spans="1:13" s="6" customFormat="1" ht="12">
      <c r="A83" s="10">
        <f>IF(F83&lt;&gt;"",1+MAX($A$5:A82),"")</f>
        <v>68</v>
      </c>
      <c r="B83" s="11"/>
      <c r="C83" s="12" t="s">
        <v>81</v>
      </c>
      <c r="D83" s="13">
        <v>1706</v>
      </c>
      <c r="E83" s="14">
        <v>0</v>
      </c>
      <c r="F83" s="13">
        <f>(1+E83)*D83</f>
        <v>1706</v>
      </c>
      <c r="G83" s="15" t="s">
        <v>21</v>
      </c>
      <c r="H83" s="16">
        <v>23.740500000000001</v>
      </c>
      <c r="I83" s="16">
        <v>17.600000000000001</v>
      </c>
      <c r="J83" s="24">
        <f t="shared" ref="J83:J87" si="26">I83+H83</f>
        <v>41.340500000000006</v>
      </c>
      <c r="K83" s="25">
        <f t="shared" ref="K83:K87" si="27">J83*F83</f>
        <v>70526.893000000011</v>
      </c>
      <c r="L83" s="26"/>
      <c r="M83" s="23"/>
    </row>
    <row r="84" spans="1:13" s="6" customFormat="1" ht="12">
      <c r="A84" s="10">
        <f>IF(F84&lt;&gt;"",1+MAX($A$5:A83),"")</f>
        <v>69</v>
      </c>
      <c r="B84" s="11"/>
      <c r="C84" s="12" t="s">
        <v>82</v>
      </c>
      <c r="D84" s="13">
        <v>247</v>
      </c>
      <c r="E84" s="14">
        <v>0</v>
      </c>
      <c r="F84" s="13">
        <f>(1+E84)*D84</f>
        <v>247</v>
      </c>
      <c r="G84" s="15" t="s">
        <v>21</v>
      </c>
      <c r="H84" s="16">
        <v>23.740500000000001</v>
      </c>
      <c r="I84" s="16">
        <v>23.44</v>
      </c>
      <c r="J84" s="24">
        <f t="shared" si="26"/>
        <v>47.180500000000002</v>
      </c>
      <c r="K84" s="25">
        <f t="shared" si="27"/>
        <v>11653.583500000001</v>
      </c>
      <c r="L84" s="26"/>
      <c r="M84" s="23"/>
    </row>
    <row r="85" spans="1:13" s="6" customFormat="1" ht="12">
      <c r="A85" s="10">
        <f>IF(F85&lt;&gt;"",1+MAX($A$5:A84),"")</f>
        <v>70</v>
      </c>
      <c r="B85" s="11"/>
      <c r="C85" s="12" t="s">
        <v>83</v>
      </c>
      <c r="D85" s="13">
        <v>13</v>
      </c>
      <c r="E85" s="14">
        <v>0</v>
      </c>
      <c r="F85" s="13">
        <f>(1+E85)*D85</f>
        <v>13</v>
      </c>
      <c r="G85" s="15" t="s">
        <v>21</v>
      </c>
      <c r="H85" s="16">
        <v>23.740500000000001</v>
      </c>
      <c r="I85" s="16">
        <v>28.3</v>
      </c>
      <c r="J85" s="24">
        <f t="shared" si="26"/>
        <v>52.040500000000002</v>
      </c>
      <c r="K85" s="25">
        <f t="shared" si="27"/>
        <v>676.52650000000006</v>
      </c>
      <c r="L85" s="26"/>
      <c r="M85" s="23"/>
    </row>
    <row r="86" spans="1:13" s="6" customFormat="1" ht="12">
      <c r="A86" s="10">
        <f>IF(F86&lt;&gt;"",1+MAX($A$5:A85),"")</f>
        <v>71</v>
      </c>
      <c r="B86" s="11"/>
      <c r="C86" s="12" t="s">
        <v>84</v>
      </c>
      <c r="D86" s="13">
        <v>459</v>
      </c>
      <c r="E86" s="14">
        <v>0</v>
      </c>
      <c r="F86" s="13">
        <f>(1+E86)*D86</f>
        <v>459</v>
      </c>
      <c r="G86" s="15" t="s">
        <v>21</v>
      </c>
      <c r="H86" s="16">
        <v>40.424999999999997</v>
      </c>
      <c r="I86" s="16">
        <v>45</v>
      </c>
      <c r="J86" s="24">
        <f t="shared" si="26"/>
        <v>85.424999999999997</v>
      </c>
      <c r="K86" s="25">
        <f t="shared" si="27"/>
        <v>39210.074999999997</v>
      </c>
      <c r="L86" s="26"/>
      <c r="M86" s="23"/>
    </row>
    <row r="87" spans="1:13" s="6" customFormat="1" ht="12">
      <c r="A87" s="10">
        <f>IF(F87&lt;&gt;"",1+MAX($A$5:A86),"")</f>
        <v>72</v>
      </c>
      <c r="B87" s="11"/>
      <c r="C87" s="12" t="s">
        <v>85</v>
      </c>
      <c r="D87" s="13">
        <v>326</v>
      </c>
      <c r="E87" s="14">
        <v>0</v>
      </c>
      <c r="F87" s="13">
        <f>(1+E87)*D87</f>
        <v>326</v>
      </c>
      <c r="G87" s="15" t="s">
        <v>21</v>
      </c>
      <c r="H87" s="16">
        <v>44.1</v>
      </c>
      <c r="I87" s="16">
        <v>76.7</v>
      </c>
      <c r="J87" s="24">
        <f t="shared" si="26"/>
        <v>120.80000000000001</v>
      </c>
      <c r="K87" s="25">
        <f t="shared" si="27"/>
        <v>39380.800000000003</v>
      </c>
      <c r="L87" s="26"/>
      <c r="M87" s="23"/>
    </row>
    <row r="88" spans="1:13" s="6" customFormat="1" ht="12">
      <c r="A88" s="10" t="str">
        <f>IF(F88&lt;&gt;"",1+MAX($A$5:A87),"")</f>
        <v/>
      </c>
      <c r="B88" s="11"/>
      <c r="C88" s="12"/>
      <c r="D88" s="13"/>
      <c r="E88" s="14"/>
      <c r="F88" s="13"/>
      <c r="G88" s="15"/>
      <c r="H88" s="16"/>
      <c r="I88" s="16"/>
      <c r="J88" s="24"/>
      <c r="K88" s="25"/>
      <c r="L88" s="26"/>
      <c r="M88" s="23"/>
    </row>
    <row r="89" spans="1:13" s="6" customFormat="1" ht="12">
      <c r="A89" s="10" t="str">
        <f>IF(F89&lt;&gt;"",1+MAX($A$5:A88),"")</f>
        <v/>
      </c>
      <c r="B89" s="17"/>
      <c r="C89" s="18" t="s">
        <v>86</v>
      </c>
      <c r="E89" s="14"/>
      <c r="F89" s="13"/>
      <c r="G89" s="15"/>
      <c r="H89" s="15"/>
      <c r="I89" s="15"/>
      <c r="J89" s="24"/>
      <c r="K89" s="25"/>
      <c r="L89" s="26"/>
      <c r="M89" s="23"/>
    </row>
    <row r="90" spans="1:13" s="6" customFormat="1" ht="24">
      <c r="A90" s="10">
        <f>IF(F90&lt;&gt;"",1+MAX($A$5:A89),"")</f>
        <v>73</v>
      </c>
      <c r="B90" s="11"/>
      <c r="C90" s="12" t="s">
        <v>87</v>
      </c>
      <c r="D90" s="13">
        <v>367</v>
      </c>
      <c r="E90" s="14">
        <v>0</v>
      </c>
      <c r="F90" s="13">
        <f t="shared" ref="F90:F127" si="28">(1+E90)*D90</f>
        <v>367</v>
      </c>
      <c r="G90" s="15" t="s">
        <v>21</v>
      </c>
      <c r="H90" s="16">
        <v>88.2</v>
      </c>
      <c r="I90" s="16">
        <v>279</v>
      </c>
      <c r="J90" s="24">
        <f t="shared" ref="J90:J127" si="29">I90+H90</f>
        <v>367.2</v>
      </c>
      <c r="K90" s="25">
        <f t="shared" ref="K90:K127" si="30">J90*F90</f>
        <v>134762.4</v>
      </c>
      <c r="L90" s="26"/>
      <c r="M90" s="23"/>
    </row>
    <row r="91" spans="1:13" s="6" customFormat="1" ht="24">
      <c r="A91" s="10">
        <f>IF(F91&lt;&gt;"",1+MAX($A$5:A90),"")</f>
        <v>74</v>
      </c>
      <c r="B91" s="11"/>
      <c r="C91" s="12" t="s">
        <v>88</v>
      </c>
      <c r="D91" s="13">
        <v>201</v>
      </c>
      <c r="E91" s="14">
        <v>0</v>
      </c>
      <c r="F91" s="13">
        <f t="shared" si="28"/>
        <v>201</v>
      </c>
      <c r="G91" s="15" t="s">
        <v>21</v>
      </c>
      <c r="H91" s="16">
        <v>88.2</v>
      </c>
      <c r="I91" s="16">
        <v>340</v>
      </c>
      <c r="J91" s="24">
        <f t="shared" si="29"/>
        <v>428.2</v>
      </c>
      <c r="K91" s="25">
        <f t="shared" si="30"/>
        <v>86068.2</v>
      </c>
      <c r="L91" s="26"/>
      <c r="M91" s="23"/>
    </row>
    <row r="92" spans="1:13" s="6" customFormat="1" ht="24">
      <c r="A92" s="10">
        <f>IF(F92&lt;&gt;"",1+MAX($A$5:A91),"")</f>
        <v>75</v>
      </c>
      <c r="B92" s="11"/>
      <c r="C92" s="12" t="s">
        <v>89</v>
      </c>
      <c r="D92" s="13">
        <v>19</v>
      </c>
      <c r="E92" s="14">
        <v>0</v>
      </c>
      <c r="F92" s="13">
        <f t="shared" si="28"/>
        <v>19</v>
      </c>
      <c r="G92" s="15" t="s">
        <v>21</v>
      </c>
      <c r="H92" s="16">
        <v>88.2</v>
      </c>
      <c r="I92" s="16">
        <v>320</v>
      </c>
      <c r="J92" s="24">
        <f t="shared" si="29"/>
        <v>408.2</v>
      </c>
      <c r="K92" s="25">
        <f t="shared" si="30"/>
        <v>7755.8</v>
      </c>
      <c r="L92" s="26"/>
      <c r="M92" s="23"/>
    </row>
    <row r="93" spans="1:13" s="6" customFormat="1" ht="24">
      <c r="A93" s="10">
        <f>IF(F93&lt;&gt;"",1+MAX($A$5:A92),"")</f>
        <v>76</v>
      </c>
      <c r="B93" s="11"/>
      <c r="C93" s="12" t="s">
        <v>90</v>
      </c>
      <c r="D93" s="13">
        <v>5</v>
      </c>
      <c r="E93" s="14">
        <v>0</v>
      </c>
      <c r="F93" s="13">
        <f t="shared" si="28"/>
        <v>5</v>
      </c>
      <c r="G93" s="15" t="s">
        <v>21</v>
      </c>
      <c r="H93" s="16">
        <v>88.2</v>
      </c>
      <c r="I93" s="16">
        <v>387</v>
      </c>
      <c r="J93" s="24">
        <f t="shared" si="29"/>
        <v>475.2</v>
      </c>
      <c r="K93" s="25">
        <f t="shared" si="30"/>
        <v>2376</v>
      </c>
      <c r="L93" s="26"/>
      <c r="M93" s="23"/>
    </row>
    <row r="94" spans="1:13" s="6" customFormat="1" ht="24">
      <c r="A94" s="10">
        <f>IF(F94&lt;&gt;"",1+MAX($A$5:A93),"")</f>
        <v>77</v>
      </c>
      <c r="B94" s="11"/>
      <c r="C94" s="12" t="s">
        <v>91</v>
      </c>
      <c r="D94" s="13">
        <v>20</v>
      </c>
      <c r="E94" s="14">
        <v>0</v>
      </c>
      <c r="F94" s="13">
        <f t="shared" si="28"/>
        <v>20</v>
      </c>
      <c r="G94" s="15" t="s">
        <v>21</v>
      </c>
      <c r="H94" s="16">
        <v>88.2</v>
      </c>
      <c r="I94" s="16">
        <v>312.3</v>
      </c>
      <c r="J94" s="24">
        <f t="shared" si="29"/>
        <v>400.5</v>
      </c>
      <c r="K94" s="25">
        <f t="shared" si="30"/>
        <v>8010</v>
      </c>
      <c r="L94" s="26"/>
      <c r="M94" s="23"/>
    </row>
    <row r="95" spans="1:13" s="6" customFormat="1" ht="24">
      <c r="A95" s="10">
        <f>IF(F95&lt;&gt;"",1+MAX($A$5:A94),"")</f>
        <v>78</v>
      </c>
      <c r="B95" s="11"/>
      <c r="C95" s="12" t="s">
        <v>92</v>
      </c>
      <c r="D95" s="13">
        <v>8</v>
      </c>
      <c r="E95" s="14">
        <v>0</v>
      </c>
      <c r="F95" s="13">
        <f t="shared" si="28"/>
        <v>8</v>
      </c>
      <c r="G95" s="15" t="s">
        <v>21</v>
      </c>
      <c r="H95" s="16">
        <v>88.2</v>
      </c>
      <c r="I95" s="16">
        <v>354</v>
      </c>
      <c r="J95" s="24">
        <f t="shared" si="29"/>
        <v>442.2</v>
      </c>
      <c r="K95" s="25">
        <f t="shared" si="30"/>
        <v>3537.6</v>
      </c>
      <c r="L95" s="26"/>
      <c r="M95" s="23"/>
    </row>
    <row r="96" spans="1:13" s="6" customFormat="1" ht="24">
      <c r="A96" s="10">
        <f>IF(F96&lt;&gt;"",1+MAX($A$5:A95),"")</f>
        <v>79</v>
      </c>
      <c r="B96" s="11"/>
      <c r="C96" s="12" t="s">
        <v>93</v>
      </c>
      <c r="D96" s="13">
        <v>22</v>
      </c>
      <c r="E96" s="14">
        <v>0</v>
      </c>
      <c r="F96" s="13">
        <f t="shared" si="28"/>
        <v>22</v>
      </c>
      <c r="G96" s="15" t="s">
        <v>21</v>
      </c>
      <c r="H96" s="16">
        <v>88.2</v>
      </c>
      <c r="I96" s="16">
        <v>230</v>
      </c>
      <c r="J96" s="24">
        <f t="shared" si="29"/>
        <v>318.2</v>
      </c>
      <c r="K96" s="25">
        <f t="shared" si="30"/>
        <v>7000.4</v>
      </c>
      <c r="L96" s="26"/>
      <c r="M96" s="23"/>
    </row>
    <row r="97" spans="1:13" s="6" customFormat="1" ht="36">
      <c r="A97" s="10">
        <f>IF(F97&lt;&gt;"",1+MAX($A$5:A96),"")</f>
        <v>80</v>
      </c>
      <c r="B97" s="11"/>
      <c r="C97" s="12" t="s">
        <v>94</v>
      </c>
      <c r="D97" s="13">
        <v>18</v>
      </c>
      <c r="E97" s="14">
        <v>0</v>
      </c>
      <c r="F97" s="13">
        <f t="shared" si="28"/>
        <v>18</v>
      </c>
      <c r="G97" s="15" t="s">
        <v>21</v>
      </c>
      <c r="H97" s="16">
        <v>88.2</v>
      </c>
      <c r="I97" s="16">
        <v>267</v>
      </c>
      <c r="J97" s="24">
        <f t="shared" si="29"/>
        <v>355.2</v>
      </c>
      <c r="K97" s="25">
        <f t="shared" si="30"/>
        <v>6393.5999999999995</v>
      </c>
      <c r="L97" s="26"/>
      <c r="M97" s="23"/>
    </row>
    <row r="98" spans="1:13" s="6" customFormat="1" ht="24">
      <c r="A98" s="10">
        <f>IF(F98&lt;&gt;"",1+MAX($A$5:A97),"")</f>
        <v>81</v>
      </c>
      <c r="B98" s="11"/>
      <c r="C98" s="12" t="s">
        <v>95</v>
      </c>
      <c r="D98" s="13">
        <v>32</v>
      </c>
      <c r="E98" s="14">
        <v>0</v>
      </c>
      <c r="F98" s="13">
        <f t="shared" si="28"/>
        <v>32</v>
      </c>
      <c r="G98" s="15" t="s">
        <v>21</v>
      </c>
      <c r="H98" s="16">
        <v>88.2</v>
      </c>
      <c r="I98" s="16">
        <v>265</v>
      </c>
      <c r="J98" s="24">
        <f t="shared" si="29"/>
        <v>353.2</v>
      </c>
      <c r="K98" s="25">
        <f t="shared" si="30"/>
        <v>11302.4</v>
      </c>
      <c r="L98" s="26"/>
      <c r="M98" s="23"/>
    </row>
    <row r="99" spans="1:13" s="6" customFormat="1" ht="24">
      <c r="A99" s="10">
        <f>IF(F99&lt;&gt;"",1+MAX($A$5:A98),"")</f>
        <v>82</v>
      </c>
      <c r="B99" s="11"/>
      <c r="C99" s="12" t="s">
        <v>96</v>
      </c>
      <c r="D99" s="13">
        <v>2</v>
      </c>
      <c r="E99" s="14">
        <v>0</v>
      </c>
      <c r="F99" s="13">
        <f t="shared" si="28"/>
        <v>2</v>
      </c>
      <c r="G99" s="15" t="s">
        <v>21</v>
      </c>
      <c r="H99" s="16">
        <v>88.2</v>
      </c>
      <c r="I99" s="16">
        <v>265</v>
      </c>
      <c r="J99" s="24">
        <f t="shared" si="29"/>
        <v>353.2</v>
      </c>
      <c r="K99" s="25">
        <f t="shared" si="30"/>
        <v>706.4</v>
      </c>
      <c r="L99" s="26"/>
      <c r="M99" s="23"/>
    </row>
    <row r="100" spans="1:13" s="6" customFormat="1" ht="36">
      <c r="A100" s="10">
        <f>IF(F100&lt;&gt;"",1+MAX($A$5:A99),"")</f>
        <v>83</v>
      </c>
      <c r="B100" s="11"/>
      <c r="C100" s="12" t="s">
        <v>97</v>
      </c>
      <c r="D100" s="13">
        <v>1</v>
      </c>
      <c r="E100" s="14">
        <v>0</v>
      </c>
      <c r="F100" s="13">
        <f t="shared" si="28"/>
        <v>1</v>
      </c>
      <c r="G100" s="15" t="s">
        <v>21</v>
      </c>
      <c r="H100" s="16">
        <v>88.2</v>
      </c>
      <c r="I100" s="16">
        <v>320</v>
      </c>
      <c r="J100" s="24">
        <f t="shared" si="29"/>
        <v>408.2</v>
      </c>
      <c r="K100" s="25">
        <f t="shared" si="30"/>
        <v>408.2</v>
      </c>
      <c r="L100" s="26"/>
      <c r="M100" s="23"/>
    </row>
    <row r="101" spans="1:13" s="6" customFormat="1" ht="24">
      <c r="A101" s="10">
        <f>IF(F101&lt;&gt;"",1+MAX($A$5:A100),"")</f>
        <v>84</v>
      </c>
      <c r="B101" s="11"/>
      <c r="C101" s="12" t="s">
        <v>98</v>
      </c>
      <c r="D101" s="13">
        <v>4</v>
      </c>
      <c r="E101" s="14">
        <v>0</v>
      </c>
      <c r="F101" s="13">
        <f t="shared" si="28"/>
        <v>4</v>
      </c>
      <c r="G101" s="15" t="s">
        <v>21</v>
      </c>
      <c r="H101" s="16">
        <v>62.475000000000001</v>
      </c>
      <c r="I101" s="16">
        <v>154</v>
      </c>
      <c r="J101" s="24">
        <f t="shared" si="29"/>
        <v>216.47499999999999</v>
      </c>
      <c r="K101" s="25">
        <f t="shared" si="30"/>
        <v>865.9</v>
      </c>
      <c r="L101" s="26"/>
      <c r="M101" s="23"/>
    </row>
    <row r="102" spans="1:13" s="6" customFormat="1" ht="24">
      <c r="A102" s="10">
        <f>IF(F102&lt;&gt;"",1+MAX($A$5:A101),"")</f>
        <v>85</v>
      </c>
      <c r="B102" s="11"/>
      <c r="C102" s="12" t="s">
        <v>99</v>
      </c>
      <c r="D102" s="13">
        <v>1</v>
      </c>
      <c r="E102" s="14">
        <v>0</v>
      </c>
      <c r="F102" s="13">
        <f t="shared" si="28"/>
        <v>1</v>
      </c>
      <c r="G102" s="15" t="s">
        <v>21</v>
      </c>
      <c r="H102" s="16">
        <v>62.475000000000001</v>
      </c>
      <c r="I102" s="16">
        <v>120</v>
      </c>
      <c r="J102" s="24">
        <f t="shared" si="29"/>
        <v>182.47499999999999</v>
      </c>
      <c r="K102" s="25">
        <f t="shared" si="30"/>
        <v>182.47499999999999</v>
      </c>
      <c r="L102" s="26"/>
      <c r="M102" s="23"/>
    </row>
    <row r="103" spans="1:13" s="6" customFormat="1" ht="24">
      <c r="A103" s="10">
        <f>IF(F103&lt;&gt;"",1+MAX($A$5:A102),"")</f>
        <v>86</v>
      </c>
      <c r="B103" s="11"/>
      <c r="C103" s="12" t="s">
        <v>100</v>
      </c>
      <c r="D103" s="13">
        <v>3</v>
      </c>
      <c r="E103" s="14">
        <v>0</v>
      </c>
      <c r="F103" s="13">
        <f t="shared" si="28"/>
        <v>3</v>
      </c>
      <c r="G103" s="15" t="s">
        <v>21</v>
      </c>
      <c r="H103" s="16">
        <v>88.2</v>
      </c>
      <c r="I103" s="16">
        <v>210</v>
      </c>
      <c r="J103" s="24">
        <f t="shared" si="29"/>
        <v>298.2</v>
      </c>
      <c r="K103" s="25">
        <f t="shared" si="30"/>
        <v>894.59999999999991</v>
      </c>
      <c r="L103" s="26"/>
      <c r="M103" s="23"/>
    </row>
    <row r="104" spans="1:13" s="6" customFormat="1" ht="24">
      <c r="A104" s="10">
        <f>IF(F104&lt;&gt;"",1+MAX($A$5:A103),"")</f>
        <v>87</v>
      </c>
      <c r="B104" s="11"/>
      <c r="C104" s="12" t="s">
        <v>101</v>
      </c>
      <c r="D104" s="13">
        <v>4</v>
      </c>
      <c r="E104" s="14">
        <v>0</v>
      </c>
      <c r="F104" s="13">
        <f t="shared" si="28"/>
        <v>4</v>
      </c>
      <c r="G104" s="15" t="s">
        <v>21</v>
      </c>
      <c r="H104" s="16">
        <v>88.2</v>
      </c>
      <c r="I104" s="16">
        <v>345</v>
      </c>
      <c r="J104" s="24">
        <f t="shared" si="29"/>
        <v>433.2</v>
      </c>
      <c r="K104" s="25">
        <f t="shared" si="30"/>
        <v>1732.8</v>
      </c>
      <c r="L104" s="26"/>
      <c r="M104" s="23"/>
    </row>
    <row r="105" spans="1:13" s="6" customFormat="1" ht="24">
      <c r="A105" s="10">
        <f>IF(F105&lt;&gt;"",1+MAX($A$5:A104),"")</f>
        <v>88</v>
      </c>
      <c r="B105" s="11"/>
      <c r="C105" s="12" t="s">
        <v>102</v>
      </c>
      <c r="D105" s="13">
        <v>4</v>
      </c>
      <c r="E105" s="14">
        <v>0</v>
      </c>
      <c r="F105" s="13">
        <f t="shared" si="28"/>
        <v>4</v>
      </c>
      <c r="G105" s="15" t="s">
        <v>21</v>
      </c>
      <c r="H105" s="16">
        <v>88.2</v>
      </c>
      <c r="I105" s="16">
        <v>296</v>
      </c>
      <c r="J105" s="24">
        <f t="shared" si="29"/>
        <v>384.2</v>
      </c>
      <c r="K105" s="25">
        <f t="shared" si="30"/>
        <v>1536.8</v>
      </c>
      <c r="L105" s="26"/>
      <c r="M105" s="23"/>
    </row>
    <row r="106" spans="1:13" s="6" customFormat="1" ht="24">
      <c r="A106" s="10">
        <f>IF(F106&lt;&gt;"",1+MAX($A$5:A105),"")</f>
        <v>89</v>
      </c>
      <c r="B106" s="11"/>
      <c r="C106" s="12" t="s">
        <v>103</v>
      </c>
      <c r="D106" s="13">
        <v>2</v>
      </c>
      <c r="E106" s="14">
        <v>0</v>
      </c>
      <c r="F106" s="13">
        <f t="shared" si="28"/>
        <v>2</v>
      </c>
      <c r="G106" s="15" t="s">
        <v>21</v>
      </c>
      <c r="H106" s="16">
        <v>88.2</v>
      </c>
      <c r="I106" s="16">
        <v>296</v>
      </c>
      <c r="J106" s="24">
        <f t="shared" si="29"/>
        <v>384.2</v>
      </c>
      <c r="K106" s="25">
        <f t="shared" si="30"/>
        <v>768.4</v>
      </c>
      <c r="L106" s="26"/>
      <c r="M106" s="23"/>
    </row>
    <row r="107" spans="1:13" s="6" customFormat="1" ht="24">
      <c r="A107" s="10">
        <f>IF(F107&lt;&gt;"",1+MAX($A$5:A106),"")</f>
        <v>90</v>
      </c>
      <c r="B107" s="11"/>
      <c r="C107" s="12" t="s">
        <v>104</v>
      </c>
      <c r="D107" s="13">
        <v>8</v>
      </c>
      <c r="E107" s="14">
        <v>0</v>
      </c>
      <c r="F107" s="13">
        <f t="shared" si="28"/>
        <v>8</v>
      </c>
      <c r="G107" s="15" t="s">
        <v>21</v>
      </c>
      <c r="H107" s="16">
        <v>88.2</v>
      </c>
      <c r="I107" s="16">
        <v>345</v>
      </c>
      <c r="J107" s="24">
        <f t="shared" si="29"/>
        <v>433.2</v>
      </c>
      <c r="K107" s="25">
        <f t="shared" si="30"/>
        <v>3465.6</v>
      </c>
      <c r="L107" s="26"/>
      <c r="M107" s="23"/>
    </row>
    <row r="108" spans="1:13" s="6" customFormat="1" ht="24">
      <c r="A108" s="10">
        <f>IF(F108&lt;&gt;"",1+MAX($A$5:A107),"")</f>
        <v>91</v>
      </c>
      <c r="B108" s="11"/>
      <c r="C108" s="12" t="s">
        <v>105</v>
      </c>
      <c r="D108" s="13">
        <v>1</v>
      </c>
      <c r="E108" s="14">
        <v>0</v>
      </c>
      <c r="F108" s="13">
        <f t="shared" si="28"/>
        <v>1</v>
      </c>
      <c r="G108" s="15" t="s">
        <v>21</v>
      </c>
      <c r="H108" s="16">
        <v>129.36000000000001</v>
      </c>
      <c r="I108" s="16">
        <v>760</v>
      </c>
      <c r="J108" s="24">
        <f t="shared" si="29"/>
        <v>889.36</v>
      </c>
      <c r="K108" s="25">
        <f t="shared" si="30"/>
        <v>889.36</v>
      </c>
      <c r="L108" s="26"/>
      <c r="M108" s="23"/>
    </row>
    <row r="109" spans="1:13" s="6" customFormat="1" ht="24">
      <c r="A109" s="10">
        <f>IF(F109&lt;&gt;"",1+MAX($A$5:A108),"")</f>
        <v>92</v>
      </c>
      <c r="B109" s="11"/>
      <c r="C109" s="12" t="s">
        <v>106</v>
      </c>
      <c r="D109" s="13">
        <v>53</v>
      </c>
      <c r="E109" s="14">
        <v>0</v>
      </c>
      <c r="F109" s="13">
        <f t="shared" si="28"/>
        <v>53</v>
      </c>
      <c r="G109" s="15" t="s">
        <v>21</v>
      </c>
      <c r="H109" s="16">
        <v>132.30000000000001</v>
      </c>
      <c r="I109" s="16">
        <v>655</v>
      </c>
      <c r="J109" s="24">
        <f t="shared" si="29"/>
        <v>787.3</v>
      </c>
      <c r="K109" s="25">
        <f t="shared" si="30"/>
        <v>41726.899999999994</v>
      </c>
      <c r="L109" s="26"/>
      <c r="M109" s="23"/>
    </row>
    <row r="110" spans="1:13" s="6" customFormat="1" ht="24">
      <c r="A110" s="10">
        <f>IF(F110&lt;&gt;"",1+MAX($A$5:A109),"")</f>
        <v>93</v>
      </c>
      <c r="B110" s="11"/>
      <c r="C110" s="12" t="s">
        <v>107</v>
      </c>
      <c r="D110" s="13">
        <v>45</v>
      </c>
      <c r="E110" s="14">
        <v>0</v>
      </c>
      <c r="F110" s="13">
        <f t="shared" si="28"/>
        <v>45</v>
      </c>
      <c r="G110" s="15" t="s">
        <v>21</v>
      </c>
      <c r="H110" s="16">
        <v>88.2</v>
      </c>
      <c r="I110" s="16">
        <v>275</v>
      </c>
      <c r="J110" s="24">
        <f t="shared" si="29"/>
        <v>363.2</v>
      </c>
      <c r="K110" s="25">
        <f t="shared" si="30"/>
        <v>16344</v>
      </c>
      <c r="L110" s="26"/>
      <c r="M110" s="23"/>
    </row>
    <row r="111" spans="1:13" s="6" customFormat="1" ht="36">
      <c r="A111" s="10">
        <f>IF(F111&lt;&gt;"",1+MAX($A$5:A110),"")</f>
        <v>94</v>
      </c>
      <c r="B111" s="11"/>
      <c r="C111" s="12" t="s">
        <v>108</v>
      </c>
      <c r="D111" s="13">
        <v>16</v>
      </c>
      <c r="E111" s="14">
        <v>0</v>
      </c>
      <c r="F111" s="13">
        <f t="shared" si="28"/>
        <v>16</v>
      </c>
      <c r="G111" s="15" t="s">
        <v>21</v>
      </c>
      <c r="H111" s="16">
        <v>88.2</v>
      </c>
      <c r="I111" s="16">
        <v>320</v>
      </c>
      <c r="J111" s="24">
        <f t="shared" si="29"/>
        <v>408.2</v>
      </c>
      <c r="K111" s="25">
        <f t="shared" si="30"/>
        <v>6531.2</v>
      </c>
      <c r="L111" s="26"/>
      <c r="M111" s="23"/>
    </row>
    <row r="112" spans="1:13" s="6" customFormat="1" ht="24">
      <c r="A112" s="10">
        <f>IF(F112&lt;&gt;"",1+MAX($A$5:A111),"")</f>
        <v>95</v>
      </c>
      <c r="B112" s="11"/>
      <c r="C112" s="12" t="s">
        <v>109</v>
      </c>
      <c r="D112" s="13">
        <v>17</v>
      </c>
      <c r="E112" s="14">
        <v>0</v>
      </c>
      <c r="F112" s="13">
        <f t="shared" si="28"/>
        <v>17</v>
      </c>
      <c r="G112" s="15" t="s">
        <v>21</v>
      </c>
      <c r="H112" s="16">
        <v>88.2</v>
      </c>
      <c r="I112" s="16">
        <v>316</v>
      </c>
      <c r="J112" s="24">
        <f t="shared" si="29"/>
        <v>404.2</v>
      </c>
      <c r="K112" s="25">
        <f t="shared" si="30"/>
        <v>6871.4</v>
      </c>
      <c r="L112" s="26"/>
      <c r="M112" s="23"/>
    </row>
    <row r="113" spans="1:13" s="6" customFormat="1" ht="36">
      <c r="A113" s="10">
        <f>IF(F113&lt;&gt;"",1+MAX($A$5:A112),"")</f>
        <v>96</v>
      </c>
      <c r="B113" s="11"/>
      <c r="C113" s="12" t="s">
        <v>110</v>
      </c>
      <c r="D113" s="13">
        <v>10</v>
      </c>
      <c r="E113" s="14">
        <v>0</v>
      </c>
      <c r="F113" s="13">
        <f t="shared" si="28"/>
        <v>10</v>
      </c>
      <c r="G113" s="15" t="s">
        <v>21</v>
      </c>
      <c r="H113" s="16">
        <v>88.2</v>
      </c>
      <c r="I113" s="16">
        <v>355</v>
      </c>
      <c r="J113" s="24">
        <f t="shared" si="29"/>
        <v>443.2</v>
      </c>
      <c r="K113" s="25">
        <f t="shared" si="30"/>
        <v>4432</v>
      </c>
      <c r="L113" s="26"/>
      <c r="M113" s="23"/>
    </row>
    <row r="114" spans="1:13" s="6" customFormat="1" ht="24">
      <c r="A114" s="10">
        <f>IF(F114&lt;&gt;"",1+MAX($A$5:A113),"")</f>
        <v>97</v>
      </c>
      <c r="B114" s="11"/>
      <c r="C114" s="12" t="s">
        <v>111</v>
      </c>
      <c r="D114" s="13">
        <v>120</v>
      </c>
      <c r="E114" s="14">
        <v>0</v>
      </c>
      <c r="F114" s="13">
        <f t="shared" si="28"/>
        <v>120</v>
      </c>
      <c r="G114" s="15" t="s">
        <v>21</v>
      </c>
      <c r="H114" s="16">
        <v>88.2</v>
      </c>
      <c r="I114" s="16">
        <v>376</v>
      </c>
      <c r="J114" s="24">
        <f t="shared" si="29"/>
        <v>464.2</v>
      </c>
      <c r="K114" s="25">
        <f t="shared" si="30"/>
        <v>55704</v>
      </c>
      <c r="L114" s="26"/>
      <c r="M114" s="23"/>
    </row>
    <row r="115" spans="1:13" s="6" customFormat="1" ht="24">
      <c r="A115" s="10">
        <f>IF(F115&lt;&gt;"",1+MAX($A$5:A114),"")</f>
        <v>98</v>
      </c>
      <c r="B115" s="11"/>
      <c r="C115" s="12" t="s">
        <v>112</v>
      </c>
      <c r="D115" s="13">
        <v>121</v>
      </c>
      <c r="E115" s="14">
        <v>0</v>
      </c>
      <c r="F115" s="13">
        <f t="shared" si="28"/>
        <v>121</v>
      </c>
      <c r="G115" s="15" t="s">
        <v>21</v>
      </c>
      <c r="H115" s="16">
        <v>88.2</v>
      </c>
      <c r="I115" s="16">
        <v>376</v>
      </c>
      <c r="J115" s="24">
        <f t="shared" si="29"/>
        <v>464.2</v>
      </c>
      <c r="K115" s="25">
        <f t="shared" si="30"/>
        <v>56168.2</v>
      </c>
      <c r="L115" s="26"/>
      <c r="M115" s="23"/>
    </row>
    <row r="116" spans="1:13" s="6" customFormat="1" ht="24">
      <c r="A116" s="10">
        <f>IF(F116&lt;&gt;"",1+MAX($A$5:A115),"")</f>
        <v>99</v>
      </c>
      <c r="B116" s="11"/>
      <c r="C116" s="12" t="s">
        <v>113</v>
      </c>
      <c r="D116" s="13">
        <v>850</v>
      </c>
      <c r="E116" s="14">
        <v>0.05</v>
      </c>
      <c r="F116" s="13">
        <f t="shared" si="28"/>
        <v>892.5</v>
      </c>
      <c r="G116" s="15" t="s">
        <v>19</v>
      </c>
      <c r="H116" s="16">
        <v>10.5105</v>
      </c>
      <c r="I116" s="16">
        <v>23.45</v>
      </c>
      <c r="J116" s="24">
        <f t="shared" si="29"/>
        <v>33.960499999999996</v>
      </c>
      <c r="K116" s="25">
        <f t="shared" si="30"/>
        <v>30309.746249999997</v>
      </c>
      <c r="L116" s="26"/>
      <c r="M116" s="23"/>
    </row>
    <row r="117" spans="1:13" s="6" customFormat="1" ht="24">
      <c r="A117" s="10">
        <f>IF(F117&lt;&gt;"",1+MAX($A$5:A116),"")</f>
        <v>100</v>
      </c>
      <c r="B117" s="11"/>
      <c r="C117" s="12" t="s">
        <v>114</v>
      </c>
      <c r="D117" s="13">
        <v>12</v>
      </c>
      <c r="E117" s="14">
        <v>0</v>
      </c>
      <c r="F117" s="13">
        <f t="shared" si="28"/>
        <v>12</v>
      </c>
      <c r="G117" s="15" t="s">
        <v>21</v>
      </c>
      <c r="H117" s="16">
        <v>47.774999999999999</v>
      </c>
      <c r="I117" s="16">
        <v>145</v>
      </c>
      <c r="J117" s="24">
        <f t="shared" si="29"/>
        <v>192.77500000000001</v>
      </c>
      <c r="K117" s="25">
        <f t="shared" si="30"/>
        <v>2313.3000000000002</v>
      </c>
      <c r="L117" s="26"/>
      <c r="M117" s="23"/>
    </row>
    <row r="118" spans="1:13" s="6" customFormat="1" ht="24">
      <c r="A118" s="10">
        <f>IF(F118&lt;&gt;"",1+MAX($A$5:A117),"")</f>
        <v>101</v>
      </c>
      <c r="B118" s="11"/>
      <c r="C118" s="12" t="s">
        <v>115</v>
      </c>
      <c r="D118" s="13">
        <v>20</v>
      </c>
      <c r="E118" s="14">
        <v>0</v>
      </c>
      <c r="F118" s="13">
        <f t="shared" si="28"/>
        <v>20</v>
      </c>
      <c r="G118" s="15" t="s">
        <v>21</v>
      </c>
      <c r="H118" s="16">
        <v>157.29</v>
      </c>
      <c r="I118" s="16">
        <v>765</v>
      </c>
      <c r="J118" s="24">
        <f t="shared" si="29"/>
        <v>922.29</v>
      </c>
      <c r="K118" s="25">
        <f t="shared" si="30"/>
        <v>18445.8</v>
      </c>
      <c r="L118" s="26"/>
      <c r="M118" s="23"/>
    </row>
    <row r="119" spans="1:13" s="6" customFormat="1" ht="24">
      <c r="A119" s="10">
        <f>IF(F119&lt;&gt;"",1+MAX($A$5:A118),"")</f>
        <v>102</v>
      </c>
      <c r="B119" s="11"/>
      <c r="C119" s="12" t="s">
        <v>116</v>
      </c>
      <c r="D119" s="13">
        <v>65</v>
      </c>
      <c r="E119" s="14">
        <v>0</v>
      </c>
      <c r="F119" s="13">
        <f t="shared" si="28"/>
        <v>65</v>
      </c>
      <c r="G119" s="15" t="s">
        <v>21</v>
      </c>
      <c r="H119" s="16">
        <v>62.475000000000001</v>
      </c>
      <c r="I119" s="16">
        <v>176</v>
      </c>
      <c r="J119" s="24">
        <f t="shared" si="29"/>
        <v>238.47499999999999</v>
      </c>
      <c r="K119" s="25">
        <f t="shared" si="30"/>
        <v>15500.875</v>
      </c>
      <c r="L119" s="26"/>
      <c r="M119" s="23"/>
    </row>
    <row r="120" spans="1:13" s="6" customFormat="1" ht="24">
      <c r="A120" s="10">
        <f>IF(F120&lt;&gt;"",1+MAX($A$5:A119),"")</f>
        <v>103</v>
      </c>
      <c r="B120" s="11"/>
      <c r="C120" s="12" t="s">
        <v>117</v>
      </c>
      <c r="D120" s="13">
        <v>13</v>
      </c>
      <c r="E120" s="14">
        <v>0</v>
      </c>
      <c r="F120" s="13">
        <f t="shared" si="28"/>
        <v>13</v>
      </c>
      <c r="G120" s="15" t="s">
        <v>21</v>
      </c>
      <c r="H120" s="16">
        <v>62.475000000000001</v>
      </c>
      <c r="I120" s="16">
        <v>214.5</v>
      </c>
      <c r="J120" s="24">
        <f t="shared" si="29"/>
        <v>276.97500000000002</v>
      </c>
      <c r="K120" s="25">
        <f t="shared" si="30"/>
        <v>3600.6750000000002</v>
      </c>
      <c r="L120" s="26"/>
      <c r="M120" s="23"/>
    </row>
    <row r="121" spans="1:13" s="6" customFormat="1" ht="24">
      <c r="A121" s="10">
        <f>IF(F121&lt;&gt;"",1+MAX($A$5:A120),"")</f>
        <v>104</v>
      </c>
      <c r="B121" s="11"/>
      <c r="C121" s="12" t="s">
        <v>118</v>
      </c>
      <c r="D121" s="13">
        <v>46</v>
      </c>
      <c r="E121" s="14">
        <v>0</v>
      </c>
      <c r="F121" s="13">
        <f t="shared" si="28"/>
        <v>46</v>
      </c>
      <c r="G121" s="15" t="s">
        <v>21</v>
      </c>
      <c r="H121" s="16">
        <v>62.475000000000001</v>
      </c>
      <c r="I121" s="16">
        <v>188</v>
      </c>
      <c r="J121" s="24">
        <f t="shared" si="29"/>
        <v>250.47499999999999</v>
      </c>
      <c r="K121" s="25">
        <f t="shared" si="30"/>
        <v>11521.85</v>
      </c>
      <c r="L121" s="26"/>
      <c r="M121" s="23"/>
    </row>
    <row r="122" spans="1:13" s="6" customFormat="1" ht="24">
      <c r="A122" s="10">
        <f>IF(F122&lt;&gt;"",1+MAX($A$5:A121),"")</f>
        <v>105</v>
      </c>
      <c r="B122" s="11"/>
      <c r="C122" s="12" t="s">
        <v>119</v>
      </c>
      <c r="D122" s="13">
        <v>226</v>
      </c>
      <c r="E122" s="14">
        <v>0</v>
      </c>
      <c r="F122" s="13">
        <f t="shared" si="28"/>
        <v>226</v>
      </c>
      <c r="G122" s="15" t="s">
        <v>21</v>
      </c>
      <c r="H122" s="16">
        <v>64.680000000000007</v>
      </c>
      <c r="I122" s="16">
        <v>145</v>
      </c>
      <c r="J122" s="24">
        <f t="shared" si="29"/>
        <v>209.68</v>
      </c>
      <c r="K122" s="25">
        <f t="shared" si="30"/>
        <v>47387.68</v>
      </c>
      <c r="L122" s="26"/>
      <c r="M122" s="23"/>
    </row>
    <row r="123" spans="1:13" s="6" customFormat="1" ht="24">
      <c r="A123" s="10">
        <f>IF(F123&lt;&gt;"",1+MAX($A$5:A122),"")</f>
        <v>106</v>
      </c>
      <c r="B123" s="11"/>
      <c r="C123" s="12" t="s">
        <v>120</v>
      </c>
      <c r="D123" s="13">
        <v>226</v>
      </c>
      <c r="E123" s="14">
        <v>0</v>
      </c>
      <c r="F123" s="13">
        <f t="shared" si="28"/>
        <v>226</v>
      </c>
      <c r="G123" s="15" t="s">
        <v>21</v>
      </c>
      <c r="H123" s="16">
        <v>62.475000000000001</v>
      </c>
      <c r="I123" s="16">
        <v>166</v>
      </c>
      <c r="J123" s="24">
        <f t="shared" si="29"/>
        <v>228.47499999999999</v>
      </c>
      <c r="K123" s="25">
        <f t="shared" si="30"/>
        <v>51635.35</v>
      </c>
      <c r="L123" s="26"/>
      <c r="M123" s="23"/>
    </row>
    <row r="124" spans="1:13" s="6" customFormat="1" ht="24">
      <c r="A124" s="10">
        <f>IF(F124&lt;&gt;"",1+MAX($A$5:A123),"")</f>
        <v>107</v>
      </c>
      <c r="B124" s="11"/>
      <c r="C124" s="12" t="s">
        <v>121</v>
      </c>
      <c r="D124" s="13">
        <v>113</v>
      </c>
      <c r="E124" s="14">
        <v>0</v>
      </c>
      <c r="F124" s="13">
        <f t="shared" si="28"/>
        <v>113</v>
      </c>
      <c r="G124" s="15" t="s">
        <v>21</v>
      </c>
      <c r="H124" s="16">
        <v>62.475000000000001</v>
      </c>
      <c r="I124" s="16">
        <v>166</v>
      </c>
      <c r="J124" s="24">
        <f t="shared" si="29"/>
        <v>228.47499999999999</v>
      </c>
      <c r="K124" s="25">
        <f t="shared" si="30"/>
        <v>25817.674999999999</v>
      </c>
      <c r="L124" s="26"/>
      <c r="M124" s="23"/>
    </row>
    <row r="125" spans="1:13" s="6" customFormat="1" ht="24">
      <c r="A125" s="10">
        <f>IF(F125&lt;&gt;"",1+MAX($A$5:A124),"")</f>
        <v>108</v>
      </c>
      <c r="B125" s="11"/>
      <c r="C125" s="12" t="s">
        <v>122</v>
      </c>
      <c r="D125" s="13">
        <v>113</v>
      </c>
      <c r="E125" s="14">
        <v>0</v>
      </c>
      <c r="F125" s="13">
        <f t="shared" si="28"/>
        <v>113</v>
      </c>
      <c r="G125" s="15" t="s">
        <v>21</v>
      </c>
      <c r="H125" s="16">
        <v>88.2</v>
      </c>
      <c r="I125" s="16">
        <v>265</v>
      </c>
      <c r="J125" s="24">
        <f t="shared" si="29"/>
        <v>353.2</v>
      </c>
      <c r="K125" s="25">
        <f t="shared" si="30"/>
        <v>39911.599999999999</v>
      </c>
      <c r="L125" s="26"/>
      <c r="M125" s="23"/>
    </row>
    <row r="126" spans="1:13" s="6" customFormat="1" ht="24">
      <c r="A126" s="10">
        <f>IF(F126&lt;&gt;"",1+MAX($A$5:A125),"")</f>
        <v>109</v>
      </c>
      <c r="B126" s="11"/>
      <c r="C126" s="12" t="s">
        <v>123</v>
      </c>
      <c r="D126" s="13">
        <v>262</v>
      </c>
      <c r="E126" s="14">
        <v>0</v>
      </c>
      <c r="F126" s="13">
        <f t="shared" si="28"/>
        <v>262</v>
      </c>
      <c r="G126" s="15" t="s">
        <v>21</v>
      </c>
      <c r="H126" s="16">
        <v>88.2</v>
      </c>
      <c r="I126" s="16">
        <v>265</v>
      </c>
      <c r="J126" s="24">
        <f t="shared" si="29"/>
        <v>353.2</v>
      </c>
      <c r="K126" s="25">
        <f t="shared" si="30"/>
        <v>92538.4</v>
      </c>
      <c r="L126" s="26"/>
      <c r="M126" s="23"/>
    </row>
    <row r="127" spans="1:13" s="6" customFormat="1" ht="24">
      <c r="A127" s="10">
        <f>IF(F127&lt;&gt;"",1+MAX($A$5:A126),"")</f>
        <v>110</v>
      </c>
      <c r="B127" s="11"/>
      <c r="C127" s="12" t="s">
        <v>124</v>
      </c>
      <c r="D127" s="13">
        <v>127</v>
      </c>
      <c r="E127" s="14">
        <v>0</v>
      </c>
      <c r="F127" s="13">
        <f t="shared" si="28"/>
        <v>127</v>
      </c>
      <c r="G127" s="15" t="s">
        <v>21</v>
      </c>
      <c r="H127" s="16">
        <v>88.2</v>
      </c>
      <c r="I127" s="16">
        <v>320</v>
      </c>
      <c r="J127" s="24">
        <f t="shared" si="29"/>
        <v>408.2</v>
      </c>
      <c r="K127" s="25">
        <f t="shared" si="30"/>
        <v>51841.4</v>
      </c>
      <c r="L127" s="26"/>
      <c r="M127" s="23"/>
    </row>
    <row r="128" spans="1:13" s="6" customFormat="1" ht="12">
      <c r="A128" s="10" t="str">
        <f>IF(F128&lt;&gt;"",1+MAX($A$5:A127),"")</f>
        <v/>
      </c>
      <c r="B128" s="11"/>
      <c r="C128" s="12"/>
      <c r="D128" s="13"/>
      <c r="E128" s="14"/>
      <c r="F128" s="13"/>
      <c r="G128" s="15"/>
      <c r="H128" s="16"/>
      <c r="I128" s="16"/>
      <c r="J128" s="24"/>
      <c r="K128" s="25"/>
      <c r="L128" s="26"/>
      <c r="M128" s="23"/>
    </row>
    <row r="129" spans="1:13" s="6" customFormat="1" ht="12">
      <c r="A129" s="10" t="str">
        <f>IF(F129&lt;&gt;"",1+MAX($A$5:A128),"")</f>
        <v/>
      </c>
      <c r="B129" s="50"/>
      <c r="C129" s="51" t="s">
        <v>125</v>
      </c>
      <c r="E129" s="14"/>
      <c r="F129" s="13"/>
      <c r="G129" s="15"/>
      <c r="H129" s="15"/>
      <c r="I129" s="15"/>
      <c r="J129" s="24"/>
      <c r="K129" s="25"/>
      <c r="L129" s="26"/>
      <c r="M129" s="23"/>
    </row>
    <row r="130" spans="1:13" s="6" customFormat="1" ht="12">
      <c r="A130" s="10">
        <f>IF(F130&lt;&gt;"",1+MAX($A$5:A129),"")</f>
        <v>111</v>
      </c>
      <c r="B130" s="11"/>
      <c r="C130" s="12" t="s">
        <v>126</v>
      </c>
      <c r="D130" s="13">
        <v>8</v>
      </c>
      <c r="E130" s="14">
        <v>0</v>
      </c>
      <c r="F130" s="13">
        <f t="shared" ref="F130:F137" si="31">(1+E130)*D130</f>
        <v>8</v>
      </c>
      <c r="G130" s="15" t="s">
        <v>21</v>
      </c>
      <c r="H130" s="16">
        <v>83.349000000000004</v>
      </c>
      <c r="I130" s="16">
        <v>114.3</v>
      </c>
      <c r="J130" s="24">
        <f t="shared" ref="J130:J137" si="32">I130+H130</f>
        <v>197.649</v>
      </c>
      <c r="K130" s="25">
        <f t="shared" ref="K130:K137" si="33">J130*F130</f>
        <v>1581.192</v>
      </c>
      <c r="L130" s="26"/>
      <c r="M130" s="23"/>
    </row>
    <row r="131" spans="1:13" s="6" customFormat="1" ht="12">
      <c r="A131" s="10">
        <f>IF(F131&lt;&gt;"",1+MAX($A$5:A130),"")</f>
        <v>112</v>
      </c>
      <c r="B131" s="11"/>
      <c r="C131" s="12" t="s">
        <v>127</v>
      </c>
      <c r="D131" s="13">
        <v>5</v>
      </c>
      <c r="E131" s="14">
        <v>0</v>
      </c>
      <c r="F131" s="13">
        <f t="shared" si="31"/>
        <v>5</v>
      </c>
      <c r="G131" s="15" t="s">
        <v>21</v>
      </c>
      <c r="H131" s="16">
        <v>83.349000000000004</v>
      </c>
      <c r="I131" s="16">
        <v>87</v>
      </c>
      <c r="J131" s="24">
        <f t="shared" si="32"/>
        <v>170.34899999999999</v>
      </c>
      <c r="K131" s="25">
        <f t="shared" si="33"/>
        <v>851.74499999999989</v>
      </c>
      <c r="L131" s="26"/>
      <c r="M131" s="23"/>
    </row>
    <row r="132" spans="1:13" s="6" customFormat="1" ht="12">
      <c r="A132" s="10">
        <f>IF(F132&lt;&gt;"",1+MAX($A$5:A131),"")</f>
        <v>113</v>
      </c>
      <c r="B132" s="11"/>
      <c r="C132" s="12" t="s">
        <v>128</v>
      </c>
      <c r="D132" s="13">
        <v>33</v>
      </c>
      <c r="E132" s="14">
        <v>0</v>
      </c>
      <c r="F132" s="13">
        <f t="shared" si="31"/>
        <v>33</v>
      </c>
      <c r="G132" s="15" t="s">
        <v>21</v>
      </c>
      <c r="H132" s="16">
        <v>33.442500000000003</v>
      </c>
      <c r="I132" s="16">
        <v>34</v>
      </c>
      <c r="J132" s="24">
        <f t="shared" si="32"/>
        <v>67.442499999999995</v>
      </c>
      <c r="K132" s="25">
        <f t="shared" si="33"/>
        <v>2225.6025</v>
      </c>
      <c r="L132" s="26"/>
      <c r="M132" s="23"/>
    </row>
    <row r="133" spans="1:13" s="6" customFormat="1" ht="12">
      <c r="A133" s="10">
        <f>IF(F133&lt;&gt;"",1+MAX($A$5:A132),"")</f>
        <v>114</v>
      </c>
      <c r="B133" s="11"/>
      <c r="C133" s="12" t="s">
        <v>129</v>
      </c>
      <c r="D133" s="13">
        <v>11</v>
      </c>
      <c r="E133" s="14">
        <v>0</v>
      </c>
      <c r="F133" s="13">
        <f t="shared" si="31"/>
        <v>11</v>
      </c>
      <c r="G133" s="15" t="s">
        <v>21</v>
      </c>
      <c r="H133" s="16">
        <v>33.442500000000003</v>
      </c>
      <c r="I133" s="16">
        <v>38.4</v>
      </c>
      <c r="J133" s="24">
        <f t="shared" si="32"/>
        <v>71.842500000000001</v>
      </c>
      <c r="K133" s="25">
        <f t="shared" si="33"/>
        <v>790.26750000000004</v>
      </c>
      <c r="L133" s="26"/>
      <c r="M133" s="23"/>
    </row>
    <row r="134" spans="1:13" s="6" customFormat="1" ht="12">
      <c r="A134" s="10">
        <f>IF(F134&lt;&gt;"",1+MAX($A$5:A133),"")</f>
        <v>115</v>
      </c>
      <c r="B134" s="11"/>
      <c r="C134" s="12" t="s">
        <v>130</v>
      </c>
      <c r="D134" s="13">
        <v>46</v>
      </c>
      <c r="E134" s="14">
        <v>0</v>
      </c>
      <c r="F134" s="13">
        <f t="shared" si="31"/>
        <v>46</v>
      </c>
      <c r="G134" s="15" t="s">
        <v>21</v>
      </c>
      <c r="H134" s="16">
        <v>88.2</v>
      </c>
      <c r="I134" s="16">
        <v>143</v>
      </c>
      <c r="J134" s="24">
        <f t="shared" si="32"/>
        <v>231.2</v>
      </c>
      <c r="K134" s="25">
        <f t="shared" si="33"/>
        <v>10635.199999999999</v>
      </c>
      <c r="L134" s="26"/>
      <c r="M134" s="23"/>
    </row>
    <row r="135" spans="1:13" s="6" customFormat="1" ht="12">
      <c r="A135" s="10">
        <f>IF(F135&lt;&gt;"",1+MAX($A$5:A134),"")</f>
        <v>116</v>
      </c>
      <c r="B135" s="11"/>
      <c r="C135" s="12" t="s">
        <v>131</v>
      </c>
      <c r="D135" s="13">
        <v>2</v>
      </c>
      <c r="E135" s="14">
        <v>0</v>
      </c>
      <c r="F135" s="13">
        <f t="shared" si="31"/>
        <v>2</v>
      </c>
      <c r="G135" s="15" t="s">
        <v>21</v>
      </c>
      <c r="H135" s="16">
        <v>121.27500000000001</v>
      </c>
      <c r="I135" s="16">
        <v>676</v>
      </c>
      <c r="J135" s="24">
        <f t="shared" si="32"/>
        <v>797.27499999999998</v>
      </c>
      <c r="K135" s="25">
        <f t="shared" si="33"/>
        <v>1594.55</v>
      </c>
      <c r="L135" s="26"/>
      <c r="M135" s="23"/>
    </row>
    <row r="136" spans="1:13" s="6" customFormat="1" ht="12">
      <c r="A136" s="10">
        <f>IF(F136&lt;&gt;"",1+MAX($A$5:A135),"")</f>
        <v>117</v>
      </c>
      <c r="B136" s="11"/>
      <c r="C136" s="12" t="s">
        <v>132</v>
      </c>
      <c r="D136" s="13">
        <v>339</v>
      </c>
      <c r="E136" s="14">
        <v>0</v>
      </c>
      <c r="F136" s="13">
        <f t="shared" si="31"/>
        <v>339</v>
      </c>
      <c r="G136" s="15" t="s">
        <v>21</v>
      </c>
      <c r="H136" s="16">
        <v>33.442500000000003</v>
      </c>
      <c r="I136" s="16">
        <v>34</v>
      </c>
      <c r="J136" s="24">
        <f t="shared" si="32"/>
        <v>67.442499999999995</v>
      </c>
      <c r="K136" s="25">
        <f t="shared" si="33"/>
        <v>22863.0075</v>
      </c>
      <c r="L136" s="26"/>
      <c r="M136" s="23"/>
    </row>
    <row r="137" spans="1:13" s="6" customFormat="1" ht="12">
      <c r="A137" s="10">
        <f>IF(F137&lt;&gt;"",1+MAX($A$5:A136),"")</f>
        <v>118</v>
      </c>
      <c r="B137" s="11"/>
      <c r="C137" s="12" t="s">
        <v>133</v>
      </c>
      <c r="D137" s="13">
        <v>1200</v>
      </c>
      <c r="E137" s="14">
        <v>0</v>
      </c>
      <c r="F137" s="13">
        <f t="shared" si="31"/>
        <v>1200</v>
      </c>
      <c r="G137" s="15" t="s">
        <v>21</v>
      </c>
      <c r="H137" s="16">
        <v>29.4</v>
      </c>
      <c r="I137" s="16">
        <v>53.5</v>
      </c>
      <c r="J137" s="24">
        <f t="shared" si="32"/>
        <v>82.9</v>
      </c>
      <c r="K137" s="25">
        <f t="shared" si="33"/>
        <v>99480</v>
      </c>
      <c r="L137" s="26"/>
      <c r="M137" s="23"/>
    </row>
    <row r="138" spans="1:13" s="6" customFormat="1" ht="12">
      <c r="A138" s="10" t="str">
        <f>IF(F138&lt;&gt;"",1+MAX($A$5:A137),"")</f>
        <v/>
      </c>
      <c r="B138" s="11"/>
      <c r="C138" s="12"/>
      <c r="D138" s="13"/>
      <c r="E138" s="14"/>
      <c r="F138" s="13"/>
      <c r="G138" s="15"/>
      <c r="H138" s="16"/>
      <c r="I138" s="16"/>
      <c r="J138" s="24"/>
      <c r="K138" s="25"/>
      <c r="L138" s="26"/>
      <c r="M138" s="23"/>
    </row>
    <row r="139" spans="1:13" s="6" customFormat="1" ht="12">
      <c r="A139" s="10" t="str">
        <f>IF(F139&lt;&gt;"",1+MAX($A$5:A138),"")</f>
        <v/>
      </c>
      <c r="B139" s="50"/>
      <c r="C139" s="51" t="s">
        <v>134</v>
      </c>
      <c r="E139" s="14"/>
      <c r="F139" s="13"/>
      <c r="G139" s="15"/>
      <c r="H139" s="15"/>
      <c r="I139" s="15"/>
      <c r="J139" s="24"/>
      <c r="K139" s="25"/>
      <c r="L139" s="26"/>
      <c r="M139" s="23"/>
    </row>
    <row r="140" spans="1:13" s="6" customFormat="1" ht="12">
      <c r="A140" s="10">
        <f>IF(F140&lt;&gt;"",1+MAX($A$5:A139),"")</f>
        <v>119</v>
      </c>
      <c r="B140" s="11"/>
      <c r="C140" s="12" t="s">
        <v>135</v>
      </c>
      <c r="D140" s="13">
        <v>3</v>
      </c>
      <c r="E140" s="14">
        <v>0</v>
      </c>
      <c r="F140" s="13">
        <f t="shared" ref="F140:F146" si="34">(1+E140)*D140</f>
        <v>3</v>
      </c>
      <c r="G140" s="15" t="s">
        <v>21</v>
      </c>
      <c r="H140" s="16">
        <v>261.66000000000003</v>
      </c>
      <c r="I140" s="16">
        <v>1540</v>
      </c>
      <c r="J140" s="24">
        <f t="shared" ref="J140:J146" si="35">I140+H140</f>
        <v>1801.66</v>
      </c>
      <c r="K140" s="25">
        <f t="shared" ref="K140:K146" si="36">J140*F140</f>
        <v>5404.9800000000005</v>
      </c>
      <c r="L140" s="26"/>
      <c r="M140" s="23"/>
    </row>
    <row r="141" spans="1:13" s="6" customFormat="1" ht="12">
      <c r="A141" s="10">
        <f>IF(F141&lt;&gt;"",1+MAX($A$5:A140),"")</f>
        <v>120</v>
      </c>
      <c r="B141" s="11"/>
      <c r="C141" s="12" t="s">
        <v>136</v>
      </c>
      <c r="D141" s="13">
        <v>3</v>
      </c>
      <c r="E141" s="14">
        <v>0</v>
      </c>
      <c r="F141" s="13">
        <f t="shared" si="34"/>
        <v>3</v>
      </c>
      <c r="G141" s="15" t="s">
        <v>21</v>
      </c>
      <c r="H141" s="16">
        <v>102.16500000000001</v>
      </c>
      <c r="I141" s="16">
        <v>243</v>
      </c>
      <c r="J141" s="24">
        <f t="shared" si="35"/>
        <v>345.16500000000002</v>
      </c>
      <c r="K141" s="25">
        <f t="shared" si="36"/>
        <v>1035.4950000000001</v>
      </c>
      <c r="L141" s="26"/>
      <c r="M141" s="23"/>
    </row>
    <row r="142" spans="1:13" s="6" customFormat="1" ht="12">
      <c r="A142" s="10">
        <f>IF(F142&lt;&gt;"",1+MAX($A$5:A141),"")</f>
        <v>121</v>
      </c>
      <c r="B142" s="11"/>
      <c r="C142" s="12" t="s">
        <v>137</v>
      </c>
      <c r="D142" s="13">
        <v>2</v>
      </c>
      <c r="E142" s="14">
        <v>0</v>
      </c>
      <c r="F142" s="13">
        <f t="shared" si="34"/>
        <v>2</v>
      </c>
      <c r="G142" s="15" t="s">
        <v>21</v>
      </c>
      <c r="H142" s="16">
        <v>102.16500000000001</v>
      </c>
      <c r="I142" s="16">
        <v>243</v>
      </c>
      <c r="J142" s="24">
        <f t="shared" si="35"/>
        <v>345.16500000000002</v>
      </c>
      <c r="K142" s="25">
        <f t="shared" si="36"/>
        <v>690.33</v>
      </c>
      <c r="L142" s="26"/>
      <c r="M142" s="23"/>
    </row>
    <row r="143" spans="1:13" s="6" customFormat="1" ht="12">
      <c r="A143" s="10">
        <f>IF(F143&lt;&gt;"",1+MAX($A$5:A142),"")</f>
        <v>122</v>
      </c>
      <c r="B143" s="11"/>
      <c r="C143" s="12" t="s">
        <v>138</v>
      </c>
      <c r="D143" s="13">
        <v>29</v>
      </c>
      <c r="E143" s="14">
        <v>0</v>
      </c>
      <c r="F143" s="13">
        <f t="shared" si="34"/>
        <v>29</v>
      </c>
      <c r="G143" s="15" t="s">
        <v>21</v>
      </c>
      <c r="H143" s="16">
        <v>102.16500000000001</v>
      </c>
      <c r="I143" s="16">
        <v>243</v>
      </c>
      <c r="J143" s="24">
        <f t="shared" si="35"/>
        <v>345.16500000000002</v>
      </c>
      <c r="K143" s="25">
        <f t="shared" si="36"/>
        <v>10009.785</v>
      </c>
      <c r="L143" s="26"/>
      <c r="M143" s="23"/>
    </row>
    <row r="144" spans="1:13" s="6" customFormat="1" ht="12">
      <c r="A144" s="10">
        <f>IF(F144&lt;&gt;"",1+MAX($A$5:A143),"")</f>
        <v>123</v>
      </c>
      <c r="B144" s="11"/>
      <c r="C144" s="12" t="s">
        <v>139</v>
      </c>
      <c r="D144" s="13">
        <v>96</v>
      </c>
      <c r="E144" s="14">
        <v>0</v>
      </c>
      <c r="F144" s="13">
        <f t="shared" si="34"/>
        <v>96</v>
      </c>
      <c r="G144" s="15" t="s">
        <v>21</v>
      </c>
      <c r="H144" s="16">
        <v>92.61</v>
      </c>
      <c r="I144" s="16">
        <v>287</v>
      </c>
      <c r="J144" s="24">
        <f t="shared" si="35"/>
        <v>379.61</v>
      </c>
      <c r="K144" s="25">
        <f t="shared" si="36"/>
        <v>36442.559999999998</v>
      </c>
      <c r="L144" s="26"/>
      <c r="M144" s="23"/>
    </row>
    <row r="145" spans="1:13" s="6" customFormat="1" ht="24">
      <c r="A145" s="10">
        <f>IF(F145&lt;&gt;"",1+MAX($A$5:A144),"")</f>
        <v>124</v>
      </c>
      <c r="B145" s="11"/>
      <c r="C145" s="12" t="s">
        <v>140</v>
      </c>
      <c r="D145" s="13">
        <v>2</v>
      </c>
      <c r="E145" s="14">
        <v>0</v>
      </c>
      <c r="F145" s="13">
        <f t="shared" si="34"/>
        <v>2</v>
      </c>
      <c r="G145" s="15" t="s">
        <v>21</v>
      </c>
      <c r="H145" s="16">
        <v>343.245</v>
      </c>
      <c r="I145" s="16">
        <v>2340</v>
      </c>
      <c r="J145" s="24">
        <f t="shared" si="35"/>
        <v>2683.2449999999999</v>
      </c>
      <c r="K145" s="25">
        <f t="shared" si="36"/>
        <v>5366.49</v>
      </c>
      <c r="L145" s="26"/>
      <c r="M145" s="23"/>
    </row>
    <row r="146" spans="1:13" s="6" customFormat="1" ht="12">
      <c r="A146" s="10">
        <f>IF(F146&lt;&gt;"",1+MAX($A$5:A145),"")</f>
        <v>125</v>
      </c>
      <c r="B146" s="11"/>
      <c r="C146" s="12" t="s">
        <v>141</v>
      </c>
      <c r="D146" s="13">
        <v>1</v>
      </c>
      <c r="E146" s="14">
        <v>0</v>
      </c>
      <c r="F146" s="13">
        <f t="shared" si="34"/>
        <v>1</v>
      </c>
      <c r="G146" s="15" t="s">
        <v>21</v>
      </c>
      <c r="H146" s="16">
        <v>194.77500000000001</v>
      </c>
      <c r="I146" s="16">
        <v>1233</v>
      </c>
      <c r="J146" s="24">
        <f t="shared" si="35"/>
        <v>1427.7750000000001</v>
      </c>
      <c r="K146" s="25">
        <f t="shared" si="36"/>
        <v>1427.7750000000001</v>
      </c>
      <c r="L146" s="26"/>
      <c r="M146" s="23"/>
    </row>
    <row r="147" spans="1:13" s="6" customFormat="1" ht="12">
      <c r="A147" s="10" t="str">
        <f>IF(F147&lt;&gt;"",1+MAX($A$5:A146),"")</f>
        <v/>
      </c>
      <c r="B147" s="11"/>
      <c r="C147" s="12"/>
      <c r="D147" s="13"/>
      <c r="E147" s="14"/>
      <c r="F147" s="13"/>
      <c r="G147" s="15"/>
      <c r="H147" s="16"/>
      <c r="I147" s="16"/>
      <c r="J147" s="24"/>
      <c r="K147" s="25"/>
      <c r="L147" s="26"/>
      <c r="M147" s="23"/>
    </row>
    <row r="148" spans="1:13" s="6" customFormat="1" ht="12">
      <c r="A148" s="10" t="str">
        <f>IF(F148&lt;&gt;"",1+MAX($A$5:A147),"")</f>
        <v/>
      </c>
      <c r="B148" s="50"/>
      <c r="C148" s="51" t="s">
        <v>142</v>
      </c>
      <c r="E148" s="14"/>
      <c r="F148" s="13"/>
      <c r="G148" s="15"/>
      <c r="H148" s="15"/>
      <c r="I148" s="15"/>
      <c r="J148" s="24"/>
      <c r="K148" s="25"/>
      <c r="L148" s="26"/>
      <c r="M148" s="23"/>
    </row>
    <row r="149" spans="1:13" s="6" customFormat="1">
      <c r="A149" s="10">
        <f>IF(F149&lt;&gt;"",1+MAX($A$5:A148),"")</f>
        <v>126</v>
      </c>
      <c r="B149" s="11"/>
      <c r="C149" s="12" t="s">
        <v>143</v>
      </c>
      <c r="D149" s="13">
        <v>1</v>
      </c>
      <c r="E149" s="14">
        <v>0</v>
      </c>
      <c r="F149" s="13">
        <f>(1+E149)*D149</f>
        <v>1</v>
      </c>
      <c r="G149" s="15" t="s">
        <v>21</v>
      </c>
      <c r="H149" s="16"/>
      <c r="I149" s="16">
        <v>6145</v>
      </c>
      <c r="J149" s="24">
        <f t="shared" ref="J149" si="37">I149+H149</f>
        <v>6145</v>
      </c>
      <c r="K149" s="25">
        <f t="shared" ref="K149" si="38">J149*F149</f>
        <v>6145</v>
      </c>
      <c r="L149" s="26"/>
      <c r="M149" s="23"/>
    </row>
    <row r="150" spans="1:13" s="6" customFormat="1" ht="12">
      <c r="A150" s="10" t="str">
        <f>IF(F150&lt;&gt;"",1+MAX($A$5:A149),"")</f>
        <v/>
      </c>
      <c r="B150" s="11"/>
      <c r="C150" s="12"/>
      <c r="D150" s="13"/>
      <c r="E150" s="14"/>
      <c r="F150" s="13"/>
      <c r="G150" s="15"/>
      <c r="H150" s="16"/>
      <c r="I150" s="16"/>
      <c r="J150" s="24"/>
      <c r="K150" s="25"/>
      <c r="L150" s="26"/>
      <c r="M150" s="23"/>
    </row>
    <row r="151" spans="1:13" s="6" customFormat="1" ht="12">
      <c r="A151" s="10" t="str">
        <f>IF(F151&lt;&gt;"",1+MAX($A$5:A150),"")</f>
        <v/>
      </c>
      <c r="B151" s="50"/>
      <c r="C151" s="51" t="s">
        <v>144</v>
      </c>
      <c r="E151" s="14"/>
      <c r="F151" s="13"/>
      <c r="G151" s="15"/>
      <c r="H151" s="15"/>
      <c r="I151" s="15"/>
      <c r="J151" s="24"/>
      <c r="K151" s="25"/>
      <c r="L151" s="26"/>
      <c r="M151" s="23"/>
    </row>
    <row r="152" spans="1:13" s="6" customFormat="1" ht="24">
      <c r="A152" s="10">
        <f>IF(F152&lt;&gt;"",1+MAX($A$5:A151),"")</f>
        <v>127</v>
      </c>
      <c r="B152" s="11"/>
      <c r="C152" s="12" t="s">
        <v>145</v>
      </c>
      <c r="D152" s="13">
        <v>1</v>
      </c>
      <c r="E152" s="14">
        <v>0</v>
      </c>
      <c r="F152" s="13">
        <f t="shared" ref="F152:F194" si="39">(1+E152)*D152</f>
        <v>1</v>
      </c>
      <c r="G152" s="15" t="s">
        <v>21</v>
      </c>
      <c r="H152" s="16">
        <v>415.27499999999998</v>
      </c>
      <c r="I152" s="16">
        <v>9875</v>
      </c>
      <c r="J152" s="24">
        <f t="shared" ref="J152" si="40">I152+H152</f>
        <v>10290.275</v>
      </c>
      <c r="K152" s="25">
        <f t="shared" ref="K152" si="41">J152*F152</f>
        <v>10290.275</v>
      </c>
      <c r="L152" s="26"/>
      <c r="M152" s="23"/>
    </row>
    <row r="153" spans="1:13" s="6" customFormat="1" ht="12">
      <c r="A153" s="10">
        <f>IF(F153&lt;&gt;"",1+MAX($A$5:A152),"")</f>
        <v>128</v>
      </c>
      <c r="B153" s="11"/>
      <c r="C153" s="20" t="s">
        <v>146</v>
      </c>
      <c r="D153" s="13">
        <v>2</v>
      </c>
      <c r="E153" s="14">
        <v>0</v>
      </c>
      <c r="F153" s="13">
        <f t="shared" si="39"/>
        <v>2</v>
      </c>
      <c r="G153" s="15" t="s">
        <v>21</v>
      </c>
      <c r="H153" s="16"/>
      <c r="I153" s="16"/>
      <c r="J153" s="24"/>
      <c r="K153" s="25"/>
      <c r="L153" s="26"/>
      <c r="M153" s="23"/>
    </row>
    <row r="154" spans="1:13" s="6" customFormat="1" ht="12">
      <c r="A154" s="10">
        <f>IF(F154&lt;&gt;"",1+MAX($A$5:A153),"")</f>
        <v>129</v>
      </c>
      <c r="B154" s="11"/>
      <c r="C154" s="20" t="s">
        <v>147</v>
      </c>
      <c r="D154" s="13">
        <v>1</v>
      </c>
      <c r="E154" s="14">
        <v>0</v>
      </c>
      <c r="F154" s="13">
        <f t="shared" si="39"/>
        <v>1</v>
      </c>
      <c r="G154" s="15" t="s">
        <v>21</v>
      </c>
      <c r="H154" s="16"/>
      <c r="I154" s="16"/>
      <c r="J154" s="24"/>
      <c r="K154" s="25"/>
      <c r="L154" s="26"/>
      <c r="M154" s="23"/>
    </row>
    <row r="155" spans="1:13" s="6" customFormat="1" ht="12">
      <c r="A155" s="10">
        <f>IF(F155&lt;&gt;"",1+MAX($A$5:A154),"")</f>
        <v>130</v>
      </c>
      <c r="B155" s="11"/>
      <c r="C155" s="20" t="s">
        <v>148</v>
      </c>
      <c r="D155" s="13">
        <v>2</v>
      </c>
      <c r="E155" s="14">
        <v>0</v>
      </c>
      <c r="F155" s="13">
        <f t="shared" si="39"/>
        <v>2</v>
      </c>
      <c r="G155" s="15" t="s">
        <v>21</v>
      </c>
      <c r="H155" s="16"/>
      <c r="I155" s="16"/>
      <c r="J155" s="24"/>
      <c r="K155" s="25"/>
      <c r="L155" s="26"/>
      <c r="M155" s="23"/>
    </row>
    <row r="156" spans="1:13" s="6" customFormat="1" ht="12">
      <c r="A156" s="10">
        <f>IF(F156&lt;&gt;"",1+MAX($A$5:A155),"")</f>
        <v>131</v>
      </c>
      <c r="B156" s="11"/>
      <c r="C156" s="20" t="s">
        <v>149</v>
      </c>
      <c r="D156" s="13">
        <v>1</v>
      </c>
      <c r="E156" s="14">
        <v>0</v>
      </c>
      <c r="F156" s="13">
        <f t="shared" si="39"/>
        <v>1</v>
      </c>
      <c r="G156" s="15" t="s">
        <v>21</v>
      </c>
      <c r="H156" s="16"/>
      <c r="I156" s="16"/>
      <c r="J156" s="24"/>
      <c r="K156" s="25"/>
      <c r="L156" s="26"/>
      <c r="M156" s="23"/>
    </row>
    <row r="157" spans="1:13" s="6" customFormat="1" ht="12">
      <c r="A157" s="10">
        <f>IF(F157&lt;&gt;"",1+MAX($A$5:A156),"")</f>
        <v>132</v>
      </c>
      <c r="B157" s="11"/>
      <c r="C157" s="20" t="s">
        <v>150</v>
      </c>
      <c r="D157" s="13">
        <v>3</v>
      </c>
      <c r="E157" s="14">
        <v>0</v>
      </c>
      <c r="F157" s="13">
        <f t="shared" si="39"/>
        <v>3</v>
      </c>
      <c r="G157" s="15" t="s">
        <v>21</v>
      </c>
      <c r="H157" s="16"/>
      <c r="I157" s="16"/>
      <c r="J157" s="24"/>
      <c r="K157" s="25"/>
      <c r="L157" s="26"/>
      <c r="M157" s="23"/>
    </row>
    <row r="158" spans="1:13" s="6" customFormat="1" ht="12">
      <c r="A158" s="10">
        <f>IF(F158&lt;&gt;"",1+MAX($A$5:A157),"")</f>
        <v>133</v>
      </c>
      <c r="B158" s="11"/>
      <c r="C158" s="20" t="s">
        <v>151</v>
      </c>
      <c r="D158" s="13">
        <v>2</v>
      </c>
      <c r="E158" s="14">
        <v>0</v>
      </c>
      <c r="F158" s="13">
        <f t="shared" si="39"/>
        <v>2</v>
      </c>
      <c r="G158" s="15" t="s">
        <v>21</v>
      </c>
      <c r="H158" s="16"/>
      <c r="I158" s="16"/>
      <c r="J158" s="24"/>
      <c r="K158" s="25"/>
      <c r="L158" s="26"/>
      <c r="M158" s="23"/>
    </row>
    <row r="159" spans="1:13" s="6" customFormat="1" ht="12">
      <c r="A159" s="10">
        <f>IF(F159&lt;&gt;"",1+MAX($A$5:A158),"")</f>
        <v>134</v>
      </c>
      <c r="B159" s="11"/>
      <c r="C159" s="20" t="s">
        <v>152</v>
      </c>
      <c r="D159" s="13">
        <v>1</v>
      </c>
      <c r="E159" s="14">
        <v>0</v>
      </c>
      <c r="F159" s="13">
        <f t="shared" si="39"/>
        <v>1</v>
      </c>
      <c r="G159" s="15" t="s">
        <v>21</v>
      </c>
      <c r="H159" s="16"/>
      <c r="I159" s="16"/>
      <c r="J159" s="24"/>
      <c r="K159" s="25"/>
      <c r="L159" s="26"/>
      <c r="M159" s="23"/>
    </row>
    <row r="160" spans="1:13" s="6" customFormat="1" ht="24">
      <c r="A160" s="10">
        <f>IF(F160&lt;&gt;"",1+MAX($A$5:A159),"")</f>
        <v>135</v>
      </c>
      <c r="B160" s="11"/>
      <c r="C160" s="12" t="s">
        <v>153</v>
      </c>
      <c r="D160" s="13">
        <v>1</v>
      </c>
      <c r="E160" s="14">
        <v>0</v>
      </c>
      <c r="F160" s="13">
        <f t="shared" si="39"/>
        <v>1</v>
      </c>
      <c r="G160" s="15" t="s">
        <v>21</v>
      </c>
      <c r="H160" s="16">
        <v>359.41500000000002</v>
      </c>
      <c r="I160" s="16">
        <v>8544</v>
      </c>
      <c r="J160" s="24">
        <f t="shared" ref="J160" si="42">I160+H160</f>
        <v>8903.4150000000009</v>
      </c>
      <c r="K160" s="25">
        <f t="shared" ref="K160" si="43">J160*F160</f>
        <v>8903.4150000000009</v>
      </c>
      <c r="L160" s="26"/>
      <c r="M160" s="23"/>
    </row>
    <row r="161" spans="1:13" s="6" customFormat="1" ht="12">
      <c r="A161" s="10">
        <f>IF(F161&lt;&gt;"",1+MAX($A$5:A160),"")</f>
        <v>136</v>
      </c>
      <c r="B161" s="11"/>
      <c r="C161" s="20" t="s">
        <v>148</v>
      </c>
      <c r="D161" s="13">
        <v>1</v>
      </c>
      <c r="E161" s="14">
        <v>0</v>
      </c>
      <c r="F161" s="13">
        <f t="shared" si="39"/>
        <v>1</v>
      </c>
      <c r="G161" s="15" t="s">
        <v>21</v>
      </c>
      <c r="H161" s="16"/>
      <c r="I161" s="16"/>
      <c r="J161" s="24"/>
      <c r="K161" s="25"/>
      <c r="L161" s="26"/>
      <c r="M161" s="23"/>
    </row>
    <row r="162" spans="1:13" s="6" customFormat="1" ht="12">
      <c r="A162" s="10">
        <f>IF(F162&lt;&gt;"",1+MAX($A$5:A161),"")</f>
        <v>137</v>
      </c>
      <c r="B162" s="11"/>
      <c r="C162" s="20" t="s">
        <v>154</v>
      </c>
      <c r="D162" s="13">
        <v>1</v>
      </c>
      <c r="E162" s="14">
        <v>0</v>
      </c>
      <c r="F162" s="13">
        <f t="shared" si="39"/>
        <v>1</v>
      </c>
      <c r="G162" s="15" t="s">
        <v>21</v>
      </c>
      <c r="H162" s="16"/>
      <c r="I162" s="16"/>
      <c r="J162" s="24"/>
      <c r="K162" s="25"/>
      <c r="L162" s="26"/>
      <c r="M162" s="23"/>
    </row>
    <row r="163" spans="1:13" s="6" customFormat="1" ht="12">
      <c r="A163" s="10">
        <f>IF(F163&lt;&gt;"",1+MAX($A$5:A162),"")</f>
        <v>138</v>
      </c>
      <c r="B163" s="11"/>
      <c r="C163" s="20" t="s">
        <v>149</v>
      </c>
      <c r="D163" s="13">
        <v>2</v>
      </c>
      <c r="E163" s="14">
        <v>0</v>
      </c>
      <c r="F163" s="13">
        <f t="shared" si="39"/>
        <v>2</v>
      </c>
      <c r="G163" s="15" t="s">
        <v>21</v>
      </c>
      <c r="H163" s="16"/>
      <c r="I163" s="16"/>
      <c r="J163" s="24"/>
      <c r="K163" s="25"/>
      <c r="L163" s="26"/>
      <c r="M163" s="23"/>
    </row>
    <row r="164" spans="1:13" s="6" customFormat="1" ht="12">
      <c r="A164" s="10">
        <f>IF(F164&lt;&gt;"",1+MAX($A$5:A163),"")</f>
        <v>139</v>
      </c>
      <c r="B164" s="11"/>
      <c r="C164" s="20" t="s">
        <v>150</v>
      </c>
      <c r="D164" s="13">
        <v>3</v>
      </c>
      <c r="E164" s="14">
        <v>0</v>
      </c>
      <c r="F164" s="13">
        <f t="shared" si="39"/>
        <v>3</v>
      </c>
      <c r="G164" s="15" t="s">
        <v>21</v>
      </c>
      <c r="H164" s="16"/>
      <c r="I164" s="16"/>
      <c r="J164" s="24"/>
      <c r="K164" s="25"/>
      <c r="L164" s="26"/>
      <c r="M164" s="23"/>
    </row>
    <row r="165" spans="1:13" s="6" customFormat="1" ht="12">
      <c r="A165" s="10">
        <f>IF(F165&lt;&gt;"",1+MAX($A$5:A164),"")</f>
        <v>140</v>
      </c>
      <c r="B165" s="11"/>
      <c r="C165" s="20" t="s">
        <v>151</v>
      </c>
      <c r="D165" s="13">
        <v>1</v>
      </c>
      <c r="E165" s="14">
        <v>0</v>
      </c>
      <c r="F165" s="13">
        <f t="shared" si="39"/>
        <v>1</v>
      </c>
      <c r="G165" s="15" t="s">
        <v>21</v>
      </c>
      <c r="H165" s="16"/>
      <c r="I165" s="16"/>
      <c r="J165" s="24"/>
      <c r="K165" s="25"/>
      <c r="L165" s="26"/>
      <c r="M165" s="23"/>
    </row>
    <row r="166" spans="1:13" s="6" customFormat="1" ht="12">
      <c r="A166" s="10">
        <f>IF(F166&lt;&gt;"",1+MAX($A$5:A165),"")</f>
        <v>141</v>
      </c>
      <c r="B166" s="11"/>
      <c r="C166" s="20" t="s">
        <v>152</v>
      </c>
      <c r="D166" s="13">
        <v>1</v>
      </c>
      <c r="E166" s="14">
        <v>0</v>
      </c>
      <c r="F166" s="13">
        <f t="shared" si="39"/>
        <v>1</v>
      </c>
      <c r="G166" s="15" t="s">
        <v>21</v>
      </c>
      <c r="H166" s="16"/>
      <c r="I166" s="16"/>
      <c r="J166" s="24"/>
      <c r="K166" s="25"/>
      <c r="L166" s="26"/>
      <c r="M166" s="23"/>
    </row>
    <row r="167" spans="1:13" s="6" customFormat="1" ht="12">
      <c r="A167" s="10">
        <f>IF(F167&lt;&gt;"",1+MAX($A$5:A166),"")</f>
        <v>142</v>
      </c>
      <c r="B167" s="11"/>
      <c r="C167" s="12" t="s">
        <v>155</v>
      </c>
      <c r="D167" s="13">
        <v>1</v>
      </c>
      <c r="E167" s="14">
        <v>0</v>
      </c>
      <c r="F167" s="13">
        <f t="shared" si="39"/>
        <v>1</v>
      </c>
      <c r="G167" s="15" t="s">
        <v>21</v>
      </c>
      <c r="H167" s="16">
        <v>249.9</v>
      </c>
      <c r="I167" s="16">
        <v>3540</v>
      </c>
      <c r="J167" s="24">
        <f t="shared" ref="J167:J194" si="44">I167+H167</f>
        <v>3789.9</v>
      </c>
      <c r="K167" s="25">
        <f t="shared" ref="K167:K194" si="45">J167*F167</f>
        <v>3789.9</v>
      </c>
      <c r="L167" s="26"/>
      <c r="M167" s="23"/>
    </row>
    <row r="168" spans="1:13" s="6" customFormat="1" ht="12">
      <c r="A168" s="10">
        <f>IF(F168&lt;&gt;"",1+MAX($A$5:A167),"")</f>
        <v>143</v>
      </c>
      <c r="B168" s="11"/>
      <c r="C168" s="12" t="s">
        <v>156</v>
      </c>
      <c r="D168" s="13">
        <v>1</v>
      </c>
      <c r="E168" s="14">
        <v>0</v>
      </c>
      <c r="F168" s="13">
        <f t="shared" si="39"/>
        <v>1</v>
      </c>
      <c r="G168" s="15" t="s">
        <v>21</v>
      </c>
      <c r="H168" s="16">
        <v>249.9</v>
      </c>
      <c r="I168" s="16">
        <v>3540</v>
      </c>
      <c r="J168" s="24">
        <f t="shared" si="44"/>
        <v>3789.9</v>
      </c>
      <c r="K168" s="25">
        <f t="shared" si="45"/>
        <v>3789.9</v>
      </c>
      <c r="L168" s="26"/>
      <c r="M168" s="23"/>
    </row>
    <row r="169" spans="1:13" s="6" customFormat="1" ht="12">
      <c r="A169" s="10">
        <f>IF(F169&lt;&gt;"",1+MAX($A$5:A168),"")</f>
        <v>144</v>
      </c>
      <c r="B169" s="11"/>
      <c r="C169" s="12" t="s">
        <v>157</v>
      </c>
      <c r="D169" s="13">
        <v>1</v>
      </c>
      <c r="E169" s="14">
        <v>0</v>
      </c>
      <c r="F169" s="13">
        <f t="shared" si="39"/>
        <v>1</v>
      </c>
      <c r="G169" s="15" t="s">
        <v>21</v>
      </c>
      <c r="H169" s="16">
        <v>180.07499999999999</v>
      </c>
      <c r="I169" s="16">
        <v>2760</v>
      </c>
      <c r="J169" s="24">
        <f t="shared" si="44"/>
        <v>2940.0749999999998</v>
      </c>
      <c r="K169" s="25">
        <f t="shared" si="45"/>
        <v>2940.0749999999998</v>
      </c>
      <c r="L169" s="26"/>
      <c r="M169" s="23"/>
    </row>
    <row r="170" spans="1:13" s="6" customFormat="1" ht="12">
      <c r="A170" s="10">
        <f>IF(F170&lt;&gt;"",1+MAX($A$5:A169),"")</f>
        <v>145</v>
      </c>
      <c r="B170" s="11"/>
      <c r="C170" s="12" t="s">
        <v>158</v>
      </c>
      <c r="D170" s="13">
        <v>1</v>
      </c>
      <c r="E170" s="14">
        <v>0</v>
      </c>
      <c r="F170" s="13">
        <f t="shared" si="39"/>
        <v>1</v>
      </c>
      <c r="G170" s="15" t="s">
        <v>21</v>
      </c>
      <c r="H170" s="16">
        <v>180.07499999999999</v>
      </c>
      <c r="I170" s="16">
        <v>2760</v>
      </c>
      <c r="J170" s="24">
        <f t="shared" si="44"/>
        <v>2940.0749999999998</v>
      </c>
      <c r="K170" s="25">
        <f t="shared" si="45"/>
        <v>2940.0749999999998</v>
      </c>
      <c r="L170" s="26"/>
      <c r="M170" s="23"/>
    </row>
    <row r="171" spans="1:13" s="6" customFormat="1" ht="12">
      <c r="A171" s="10">
        <f>IF(F171&lt;&gt;"",1+MAX($A$5:A170),"")</f>
        <v>146</v>
      </c>
      <c r="B171" s="11"/>
      <c r="C171" s="12" t="s">
        <v>159</v>
      </c>
      <c r="D171" s="13">
        <v>1</v>
      </c>
      <c r="E171" s="14">
        <v>0</v>
      </c>
      <c r="F171" s="13">
        <f t="shared" si="39"/>
        <v>1</v>
      </c>
      <c r="G171" s="15" t="s">
        <v>21</v>
      </c>
      <c r="H171" s="16">
        <v>180.07499999999999</v>
      </c>
      <c r="I171" s="16">
        <v>2760</v>
      </c>
      <c r="J171" s="24">
        <f t="shared" si="44"/>
        <v>2940.0749999999998</v>
      </c>
      <c r="K171" s="25">
        <f t="shared" si="45"/>
        <v>2940.0749999999998</v>
      </c>
      <c r="L171" s="26"/>
      <c r="M171" s="23"/>
    </row>
    <row r="172" spans="1:13" s="6" customFormat="1" ht="12">
      <c r="A172" s="10">
        <f>IF(F172&lt;&gt;"",1+MAX($A$5:A171),"")</f>
        <v>147</v>
      </c>
      <c r="B172" s="11"/>
      <c r="C172" s="12" t="s">
        <v>160</v>
      </c>
      <c r="D172" s="13">
        <v>1</v>
      </c>
      <c r="E172" s="14">
        <v>0</v>
      </c>
      <c r="F172" s="13">
        <f t="shared" si="39"/>
        <v>1</v>
      </c>
      <c r="G172" s="15" t="s">
        <v>21</v>
      </c>
      <c r="H172" s="16">
        <v>180.07499999999999</v>
      </c>
      <c r="I172" s="16">
        <v>2760</v>
      </c>
      <c r="J172" s="24">
        <f t="shared" si="44"/>
        <v>2940.0749999999998</v>
      </c>
      <c r="K172" s="25">
        <f t="shared" si="45"/>
        <v>2940.0749999999998</v>
      </c>
      <c r="L172" s="26"/>
      <c r="M172" s="23"/>
    </row>
    <row r="173" spans="1:13" s="6" customFormat="1" ht="12">
      <c r="A173" s="10">
        <f>IF(F173&lt;&gt;"",1+MAX($A$5:A172),"")</f>
        <v>148</v>
      </c>
      <c r="B173" s="11"/>
      <c r="C173" s="12" t="s">
        <v>161</v>
      </c>
      <c r="D173" s="13">
        <v>1</v>
      </c>
      <c r="E173" s="14">
        <v>0</v>
      </c>
      <c r="F173" s="13">
        <f t="shared" si="39"/>
        <v>1</v>
      </c>
      <c r="G173" s="15" t="s">
        <v>21</v>
      </c>
      <c r="H173" s="16">
        <v>180.07499999999999</v>
      </c>
      <c r="I173" s="16">
        <v>2760</v>
      </c>
      <c r="J173" s="24">
        <f t="shared" si="44"/>
        <v>2940.0749999999998</v>
      </c>
      <c r="K173" s="25">
        <f t="shared" si="45"/>
        <v>2940.0749999999998</v>
      </c>
      <c r="L173" s="26"/>
      <c r="M173" s="23"/>
    </row>
    <row r="174" spans="1:13" s="6" customFormat="1" ht="12">
      <c r="A174" s="10">
        <f>IF(F174&lt;&gt;"",1+MAX($A$5:A173),"")</f>
        <v>149</v>
      </c>
      <c r="B174" s="11"/>
      <c r="C174" s="12" t="s">
        <v>162</v>
      </c>
      <c r="D174" s="13">
        <v>1</v>
      </c>
      <c r="E174" s="14">
        <v>0</v>
      </c>
      <c r="F174" s="13">
        <f t="shared" si="39"/>
        <v>1</v>
      </c>
      <c r="G174" s="15" t="s">
        <v>21</v>
      </c>
      <c r="H174" s="16">
        <v>180.07499999999999</v>
      </c>
      <c r="I174" s="16">
        <v>2760</v>
      </c>
      <c r="J174" s="24">
        <f t="shared" si="44"/>
        <v>2940.0749999999998</v>
      </c>
      <c r="K174" s="25">
        <f t="shared" si="45"/>
        <v>2940.0749999999998</v>
      </c>
      <c r="L174" s="26"/>
      <c r="M174" s="23"/>
    </row>
    <row r="175" spans="1:13" s="6" customFormat="1" ht="12">
      <c r="A175" s="10">
        <f>IF(F175&lt;&gt;"",1+MAX($A$5:A174),"")</f>
        <v>150</v>
      </c>
      <c r="B175" s="11"/>
      <c r="C175" s="12" t="s">
        <v>163</v>
      </c>
      <c r="D175" s="13">
        <v>1</v>
      </c>
      <c r="E175" s="14">
        <v>0</v>
      </c>
      <c r="F175" s="13">
        <f t="shared" si="39"/>
        <v>1</v>
      </c>
      <c r="G175" s="15" t="s">
        <v>21</v>
      </c>
      <c r="H175" s="16">
        <v>210.94499999999999</v>
      </c>
      <c r="I175" s="16">
        <v>3245</v>
      </c>
      <c r="J175" s="24">
        <f t="shared" si="44"/>
        <v>3455.9450000000002</v>
      </c>
      <c r="K175" s="25">
        <f t="shared" si="45"/>
        <v>3455.9450000000002</v>
      </c>
      <c r="L175" s="26"/>
      <c r="M175" s="23"/>
    </row>
    <row r="176" spans="1:13" s="6" customFormat="1" ht="12">
      <c r="A176" s="10">
        <f>IF(F176&lt;&gt;"",1+MAX($A$5:A175),"")</f>
        <v>151</v>
      </c>
      <c r="B176" s="11"/>
      <c r="C176" s="12" t="s">
        <v>164</v>
      </c>
      <c r="D176" s="13">
        <v>1</v>
      </c>
      <c r="E176" s="14">
        <v>0</v>
      </c>
      <c r="F176" s="13">
        <f t="shared" si="39"/>
        <v>1</v>
      </c>
      <c r="G176" s="15" t="s">
        <v>21</v>
      </c>
      <c r="H176" s="16">
        <v>210.94499999999999</v>
      </c>
      <c r="I176" s="16">
        <v>3245</v>
      </c>
      <c r="J176" s="24">
        <f t="shared" si="44"/>
        <v>3455.9450000000002</v>
      </c>
      <c r="K176" s="25">
        <f t="shared" si="45"/>
        <v>3455.9450000000002</v>
      </c>
      <c r="L176" s="26"/>
      <c r="M176" s="23"/>
    </row>
    <row r="177" spans="1:13" s="6" customFormat="1" ht="12">
      <c r="A177" s="10">
        <f>IF(F177&lt;&gt;"",1+MAX($A$5:A176),"")</f>
        <v>152</v>
      </c>
      <c r="B177" s="11"/>
      <c r="C177" s="12" t="s">
        <v>165</v>
      </c>
      <c r="D177" s="13">
        <v>1</v>
      </c>
      <c r="E177" s="14">
        <v>0</v>
      </c>
      <c r="F177" s="13">
        <f t="shared" si="39"/>
        <v>1</v>
      </c>
      <c r="G177" s="15" t="s">
        <v>21</v>
      </c>
      <c r="H177" s="16">
        <v>180.07499999999999</v>
      </c>
      <c r="I177" s="16">
        <v>2760</v>
      </c>
      <c r="J177" s="24">
        <f t="shared" si="44"/>
        <v>2940.0749999999998</v>
      </c>
      <c r="K177" s="25">
        <f t="shared" si="45"/>
        <v>2940.0749999999998</v>
      </c>
      <c r="L177" s="26"/>
      <c r="M177" s="23"/>
    </row>
    <row r="178" spans="1:13" s="6" customFormat="1" ht="12">
      <c r="A178" s="10">
        <f>IF(F178&lt;&gt;"",1+MAX($A$5:A177),"")</f>
        <v>153</v>
      </c>
      <c r="B178" s="11"/>
      <c r="C178" s="12" t="s">
        <v>166</v>
      </c>
      <c r="D178" s="13">
        <v>1</v>
      </c>
      <c r="E178" s="14">
        <v>0</v>
      </c>
      <c r="F178" s="13">
        <f t="shared" si="39"/>
        <v>1</v>
      </c>
      <c r="G178" s="15" t="s">
        <v>21</v>
      </c>
      <c r="H178" s="16">
        <v>180.07499999999999</v>
      </c>
      <c r="I178" s="16">
        <v>2760</v>
      </c>
      <c r="J178" s="24">
        <f t="shared" si="44"/>
        <v>2940.0749999999998</v>
      </c>
      <c r="K178" s="25">
        <f t="shared" si="45"/>
        <v>2940.0749999999998</v>
      </c>
      <c r="L178" s="26"/>
      <c r="M178" s="23"/>
    </row>
    <row r="179" spans="1:13" s="6" customFormat="1" ht="12">
      <c r="A179" s="10">
        <f>IF(F179&lt;&gt;"",1+MAX($A$5:A178),"")</f>
        <v>154</v>
      </c>
      <c r="B179" s="11"/>
      <c r="C179" s="12" t="s">
        <v>167</v>
      </c>
      <c r="D179" s="13">
        <v>1</v>
      </c>
      <c r="E179" s="14">
        <v>0</v>
      </c>
      <c r="F179" s="13">
        <f t="shared" si="39"/>
        <v>1</v>
      </c>
      <c r="G179" s="15" t="s">
        <v>21</v>
      </c>
      <c r="H179" s="16">
        <v>180.07499999999999</v>
      </c>
      <c r="I179" s="16">
        <v>2760</v>
      </c>
      <c r="J179" s="24">
        <f t="shared" si="44"/>
        <v>2940.0749999999998</v>
      </c>
      <c r="K179" s="25">
        <f t="shared" si="45"/>
        <v>2940.0749999999998</v>
      </c>
      <c r="L179" s="26"/>
      <c r="M179" s="23"/>
    </row>
    <row r="180" spans="1:13" s="6" customFormat="1" ht="12">
      <c r="A180" s="10">
        <f>IF(F180&lt;&gt;"",1+MAX($A$5:A179),"")</f>
        <v>155</v>
      </c>
      <c r="B180" s="11"/>
      <c r="C180" s="12" t="s">
        <v>168</v>
      </c>
      <c r="D180" s="13">
        <v>1</v>
      </c>
      <c r="E180" s="14">
        <v>0</v>
      </c>
      <c r="F180" s="13">
        <f t="shared" si="39"/>
        <v>1</v>
      </c>
      <c r="G180" s="15" t="s">
        <v>21</v>
      </c>
      <c r="H180" s="16">
        <v>180.07499999999999</v>
      </c>
      <c r="I180" s="16">
        <v>2760</v>
      </c>
      <c r="J180" s="24">
        <f t="shared" si="44"/>
        <v>2940.0749999999998</v>
      </c>
      <c r="K180" s="25">
        <f t="shared" si="45"/>
        <v>2940.0749999999998</v>
      </c>
      <c r="L180" s="26"/>
      <c r="M180" s="23"/>
    </row>
    <row r="181" spans="1:13" s="6" customFormat="1" ht="12">
      <c r="A181" s="10">
        <f>IF(F181&lt;&gt;"",1+MAX($A$5:A180),"")</f>
        <v>156</v>
      </c>
      <c r="B181" s="11"/>
      <c r="C181" s="12" t="s">
        <v>169</v>
      </c>
      <c r="D181" s="13">
        <v>1</v>
      </c>
      <c r="E181" s="14">
        <v>0</v>
      </c>
      <c r="F181" s="13">
        <f t="shared" si="39"/>
        <v>1</v>
      </c>
      <c r="G181" s="15" t="s">
        <v>21</v>
      </c>
      <c r="H181" s="16">
        <v>210.94499999999999</v>
      </c>
      <c r="I181" s="16">
        <v>3245</v>
      </c>
      <c r="J181" s="24">
        <f t="shared" si="44"/>
        <v>3455.9450000000002</v>
      </c>
      <c r="K181" s="25">
        <f t="shared" si="45"/>
        <v>3455.9450000000002</v>
      </c>
      <c r="L181" s="26"/>
      <c r="M181" s="23"/>
    </row>
    <row r="182" spans="1:13" s="6" customFormat="1" ht="12">
      <c r="A182" s="10">
        <f>IF(F182&lt;&gt;"",1+MAX($A$5:A181),"")</f>
        <v>157</v>
      </c>
      <c r="B182" s="11"/>
      <c r="C182" s="12" t="s">
        <v>170</v>
      </c>
      <c r="D182" s="13">
        <v>1</v>
      </c>
      <c r="E182" s="14">
        <v>0</v>
      </c>
      <c r="F182" s="13">
        <f t="shared" si="39"/>
        <v>1</v>
      </c>
      <c r="G182" s="15" t="s">
        <v>21</v>
      </c>
      <c r="H182" s="16">
        <v>210.94499999999999</v>
      </c>
      <c r="I182" s="16">
        <v>3245</v>
      </c>
      <c r="J182" s="24">
        <f t="shared" si="44"/>
        <v>3455.9450000000002</v>
      </c>
      <c r="K182" s="25">
        <f t="shared" si="45"/>
        <v>3455.9450000000002</v>
      </c>
      <c r="L182" s="26"/>
      <c r="M182" s="23"/>
    </row>
    <row r="183" spans="1:13" s="6" customFormat="1" ht="12">
      <c r="A183" s="10">
        <f>IF(F183&lt;&gt;"",1+MAX($A$5:A182),"")</f>
        <v>158</v>
      </c>
      <c r="B183" s="11"/>
      <c r="C183" s="12" t="s">
        <v>171</v>
      </c>
      <c r="D183" s="13">
        <v>1</v>
      </c>
      <c r="E183" s="14">
        <v>0</v>
      </c>
      <c r="F183" s="13">
        <f t="shared" si="39"/>
        <v>1</v>
      </c>
      <c r="G183" s="15" t="s">
        <v>21</v>
      </c>
      <c r="H183" s="16">
        <v>161.69999999999999</v>
      </c>
      <c r="I183" s="16">
        <v>1870</v>
      </c>
      <c r="J183" s="24">
        <f t="shared" si="44"/>
        <v>2031.7</v>
      </c>
      <c r="K183" s="25">
        <f t="shared" si="45"/>
        <v>2031.7</v>
      </c>
      <c r="L183" s="26"/>
      <c r="M183" s="23"/>
    </row>
    <row r="184" spans="1:13" s="6" customFormat="1" ht="12">
      <c r="A184" s="10">
        <f>IF(F184&lt;&gt;"",1+MAX($A$5:A183),"")</f>
        <v>159</v>
      </c>
      <c r="B184" s="11"/>
      <c r="C184" s="12" t="s">
        <v>172</v>
      </c>
      <c r="D184" s="13">
        <v>1</v>
      </c>
      <c r="E184" s="14">
        <v>0</v>
      </c>
      <c r="F184" s="13">
        <f t="shared" si="39"/>
        <v>1</v>
      </c>
      <c r="G184" s="15" t="s">
        <v>21</v>
      </c>
      <c r="H184" s="16">
        <v>137.44499999999999</v>
      </c>
      <c r="I184" s="16">
        <v>1560</v>
      </c>
      <c r="J184" s="24">
        <f t="shared" si="44"/>
        <v>1697.4449999999999</v>
      </c>
      <c r="K184" s="25">
        <f t="shared" si="45"/>
        <v>1697.4449999999999</v>
      </c>
      <c r="L184" s="26"/>
      <c r="M184" s="23"/>
    </row>
    <row r="185" spans="1:13" s="6" customFormat="1" ht="12">
      <c r="A185" s="10">
        <f>IF(F185&lt;&gt;"",1+MAX($A$5:A184),"")</f>
        <v>160</v>
      </c>
      <c r="B185" s="11"/>
      <c r="C185" s="12" t="s">
        <v>173</v>
      </c>
      <c r="D185" s="13">
        <v>1</v>
      </c>
      <c r="E185" s="14">
        <v>0</v>
      </c>
      <c r="F185" s="13">
        <f t="shared" si="39"/>
        <v>1</v>
      </c>
      <c r="G185" s="15" t="s">
        <v>21</v>
      </c>
      <c r="H185" s="16">
        <v>210.94499999999999</v>
      </c>
      <c r="I185" s="16">
        <v>3245</v>
      </c>
      <c r="J185" s="24">
        <f t="shared" si="44"/>
        <v>3455.9450000000002</v>
      </c>
      <c r="K185" s="25">
        <f t="shared" si="45"/>
        <v>3455.9450000000002</v>
      </c>
      <c r="L185" s="26"/>
      <c r="M185" s="23"/>
    </row>
    <row r="186" spans="1:13" s="6" customFormat="1" ht="12">
      <c r="A186" s="10">
        <f>IF(F186&lt;&gt;"",1+MAX($A$5:A185),"")</f>
        <v>161</v>
      </c>
      <c r="B186" s="11"/>
      <c r="C186" s="12" t="s">
        <v>174</v>
      </c>
      <c r="D186" s="13">
        <v>1</v>
      </c>
      <c r="E186" s="14">
        <v>0</v>
      </c>
      <c r="F186" s="13">
        <f t="shared" si="39"/>
        <v>1</v>
      </c>
      <c r="G186" s="15" t="s">
        <v>21</v>
      </c>
      <c r="H186" s="16">
        <v>210.94499999999999</v>
      </c>
      <c r="I186" s="16">
        <v>3245</v>
      </c>
      <c r="J186" s="24">
        <f t="shared" si="44"/>
        <v>3455.9450000000002</v>
      </c>
      <c r="K186" s="25">
        <f t="shared" si="45"/>
        <v>3455.9450000000002</v>
      </c>
      <c r="L186" s="26"/>
      <c r="M186" s="23"/>
    </row>
    <row r="187" spans="1:13" s="6" customFormat="1" ht="12">
      <c r="A187" s="10">
        <f>IF(F187&lt;&gt;"",1+MAX($A$5:A186),"")</f>
        <v>162</v>
      </c>
      <c r="B187" s="11"/>
      <c r="C187" s="12" t="s">
        <v>175</v>
      </c>
      <c r="D187" s="13">
        <v>1</v>
      </c>
      <c r="E187" s="14">
        <v>0</v>
      </c>
      <c r="F187" s="13">
        <f t="shared" si="39"/>
        <v>1</v>
      </c>
      <c r="G187" s="15" t="s">
        <v>21</v>
      </c>
      <c r="H187" s="16">
        <v>210.94499999999999</v>
      </c>
      <c r="I187" s="16">
        <v>3245</v>
      </c>
      <c r="J187" s="24">
        <f t="shared" si="44"/>
        <v>3455.9450000000002</v>
      </c>
      <c r="K187" s="25">
        <f t="shared" si="45"/>
        <v>3455.9450000000002</v>
      </c>
      <c r="L187" s="26"/>
      <c r="M187" s="23"/>
    </row>
    <row r="188" spans="1:13" s="6" customFormat="1" ht="12">
      <c r="A188" s="10">
        <f>IF(F188&lt;&gt;"",1+MAX($A$5:A187),"")</f>
        <v>163</v>
      </c>
      <c r="B188" s="11"/>
      <c r="C188" s="12" t="s">
        <v>176</v>
      </c>
      <c r="D188" s="13">
        <v>1</v>
      </c>
      <c r="E188" s="14">
        <v>0</v>
      </c>
      <c r="F188" s="13">
        <f t="shared" si="39"/>
        <v>1</v>
      </c>
      <c r="G188" s="15" t="s">
        <v>21</v>
      </c>
      <c r="H188" s="16">
        <v>210.94499999999999</v>
      </c>
      <c r="I188" s="16">
        <v>3245</v>
      </c>
      <c r="J188" s="24">
        <f t="shared" si="44"/>
        <v>3455.9450000000002</v>
      </c>
      <c r="K188" s="25">
        <f t="shared" si="45"/>
        <v>3455.9450000000002</v>
      </c>
      <c r="L188" s="26"/>
      <c r="M188" s="23"/>
    </row>
    <row r="189" spans="1:13" s="6" customFormat="1" ht="12">
      <c r="A189" s="10">
        <f>IF(F189&lt;&gt;"",1+MAX($A$5:A188),"")</f>
        <v>164</v>
      </c>
      <c r="B189" s="11"/>
      <c r="C189" s="12" t="s">
        <v>177</v>
      </c>
      <c r="D189" s="13">
        <v>1</v>
      </c>
      <c r="E189" s="14">
        <v>0</v>
      </c>
      <c r="F189" s="13">
        <f t="shared" si="39"/>
        <v>1</v>
      </c>
      <c r="G189" s="15" t="s">
        <v>21</v>
      </c>
      <c r="H189" s="16">
        <v>180.07499999999999</v>
      </c>
      <c r="I189" s="16">
        <v>2760</v>
      </c>
      <c r="J189" s="24">
        <f t="shared" si="44"/>
        <v>2940.0749999999998</v>
      </c>
      <c r="K189" s="25">
        <f t="shared" si="45"/>
        <v>2940.0749999999998</v>
      </c>
      <c r="L189" s="26"/>
      <c r="M189" s="23"/>
    </row>
    <row r="190" spans="1:13" s="6" customFormat="1" ht="12">
      <c r="A190" s="10">
        <f>IF(F190&lt;&gt;"",1+MAX($A$5:A189),"")</f>
        <v>165</v>
      </c>
      <c r="B190" s="11"/>
      <c r="C190" s="12" t="s">
        <v>178</v>
      </c>
      <c r="D190" s="13">
        <v>1</v>
      </c>
      <c r="E190" s="14">
        <v>0</v>
      </c>
      <c r="F190" s="13">
        <f t="shared" si="39"/>
        <v>1</v>
      </c>
      <c r="G190" s="15" t="s">
        <v>21</v>
      </c>
      <c r="H190" s="16">
        <v>137.44499999999999</v>
      </c>
      <c r="I190" s="16">
        <v>1560</v>
      </c>
      <c r="J190" s="24">
        <f t="shared" si="44"/>
        <v>1697.4449999999999</v>
      </c>
      <c r="K190" s="25">
        <f t="shared" si="45"/>
        <v>1697.4449999999999</v>
      </c>
      <c r="L190" s="26"/>
      <c r="M190" s="23"/>
    </row>
    <row r="191" spans="1:13" s="6" customFormat="1" ht="12">
      <c r="A191" s="10">
        <f>IF(F191&lt;&gt;"",1+MAX($A$5:A190),"")</f>
        <v>166</v>
      </c>
      <c r="B191" s="11"/>
      <c r="C191" s="12" t="s">
        <v>179</v>
      </c>
      <c r="D191" s="13">
        <v>1</v>
      </c>
      <c r="E191" s="14">
        <v>0</v>
      </c>
      <c r="F191" s="13">
        <f t="shared" si="39"/>
        <v>1</v>
      </c>
      <c r="G191" s="15" t="s">
        <v>21</v>
      </c>
      <c r="H191" s="16">
        <v>187.42500000000001</v>
      </c>
      <c r="I191" s="16">
        <v>2450</v>
      </c>
      <c r="J191" s="24">
        <f t="shared" si="44"/>
        <v>2637.4250000000002</v>
      </c>
      <c r="K191" s="25">
        <f t="shared" si="45"/>
        <v>2637.4250000000002</v>
      </c>
      <c r="L191" s="26"/>
      <c r="M191" s="23"/>
    </row>
    <row r="192" spans="1:13" s="6" customFormat="1" ht="12">
      <c r="A192" s="10">
        <f>IF(F192&lt;&gt;"",1+MAX($A$5:A191),"")</f>
        <v>167</v>
      </c>
      <c r="B192" s="11"/>
      <c r="C192" s="12" t="s">
        <v>180</v>
      </c>
      <c r="D192" s="13">
        <v>1</v>
      </c>
      <c r="E192" s="14">
        <v>0</v>
      </c>
      <c r="F192" s="13">
        <f t="shared" si="39"/>
        <v>1</v>
      </c>
      <c r="G192" s="15" t="s">
        <v>21</v>
      </c>
      <c r="H192" s="16">
        <v>137.44499999999999</v>
      </c>
      <c r="I192" s="16">
        <v>1560</v>
      </c>
      <c r="J192" s="24">
        <f t="shared" si="44"/>
        <v>1697.4449999999999</v>
      </c>
      <c r="K192" s="25">
        <f t="shared" si="45"/>
        <v>1697.4449999999999</v>
      </c>
      <c r="L192" s="26"/>
      <c r="M192" s="23"/>
    </row>
    <row r="193" spans="1:13" s="6" customFormat="1" ht="12">
      <c r="A193" s="10">
        <f>IF(F193&lt;&gt;"",1+MAX($A$5:A192),"")</f>
        <v>168</v>
      </c>
      <c r="B193" s="11"/>
      <c r="C193" s="12" t="s">
        <v>181</v>
      </c>
      <c r="D193" s="13">
        <v>1</v>
      </c>
      <c r="E193" s="14">
        <v>0</v>
      </c>
      <c r="F193" s="13">
        <f t="shared" si="39"/>
        <v>1</v>
      </c>
      <c r="G193" s="15" t="s">
        <v>21</v>
      </c>
      <c r="H193" s="16">
        <v>137.44499999999999</v>
      </c>
      <c r="I193" s="16">
        <v>1560</v>
      </c>
      <c r="J193" s="24">
        <f t="shared" si="44"/>
        <v>1697.4449999999999</v>
      </c>
      <c r="K193" s="25">
        <f t="shared" si="45"/>
        <v>1697.4449999999999</v>
      </c>
      <c r="L193" s="26"/>
      <c r="M193" s="23"/>
    </row>
    <row r="194" spans="1:13" s="6" customFormat="1" ht="12">
      <c r="A194" s="10">
        <f>IF(F194&lt;&gt;"",1+MAX($A$5:A193),"")</f>
        <v>169</v>
      </c>
      <c r="B194" s="11"/>
      <c r="C194" s="12" t="s">
        <v>182</v>
      </c>
      <c r="D194" s="13">
        <v>2</v>
      </c>
      <c r="E194" s="14">
        <v>0</v>
      </c>
      <c r="F194" s="13">
        <f t="shared" si="39"/>
        <v>2</v>
      </c>
      <c r="G194" s="15" t="s">
        <v>21</v>
      </c>
      <c r="H194" s="16">
        <v>415.27499999999998</v>
      </c>
      <c r="I194" s="16">
        <v>6565</v>
      </c>
      <c r="J194" s="24">
        <f t="shared" si="44"/>
        <v>6980.2749999999996</v>
      </c>
      <c r="K194" s="25">
        <f t="shared" si="45"/>
        <v>13960.55</v>
      </c>
      <c r="L194" s="26"/>
      <c r="M194" s="23"/>
    </row>
    <row r="195" spans="1:13" s="6" customFormat="1" ht="12">
      <c r="A195" s="10" t="str">
        <f>IF(F195&lt;&gt;"",1+MAX($A$5:A194),"")</f>
        <v/>
      </c>
      <c r="B195" s="11"/>
      <c r="C195" s="12"/>
      <c r="D195" s="13"/>
      <c r="E195" s="14"/>
      <c r="F195" s="13"/>
      <c r="G195" s="15"/>
      <c r="H195" s="16"/>
      <c r="I195" s="16"/>
      <c r="J195" s="24"/>
      <c r="K195" s="25"/>
      <c r="L195" s="26"/>
      <c r="M195" s="23"/>
    </row>
    <row r="196" spans="1:13" s="6" customFormat="1" ht="12">
      <c r="A196" s="10" t="str">
        <f>IF(F196&lt;&gt;"",1+MAX($A$5:A195),"")</f>
        <v/>
      </c>
      <c r="B196" s="50"/>
      <c r="C196" s="51" t="s">
        <v>183</v>
      </c>
      <c r="E196" s="14"/>
      <c r="F196" s="13"/>
      <c r="G196" s="15"/>
      <c r="H196" s="15"/>
      <c r="I196" s="15"/>
      <c r="J196" s="24"/>
      <c r="K196" s="25"/>
      <c r="L196" s="26"/>
      <c r="M196" s="23"/>
    </row>
    <row r="197" spans="1:13" s="6" customFormat="1" ht="12">
      <c r="A197" s="10">
        <f>IF(F197&lt;&gt;"",1+MAX($A$5:A196),"")</f>
        <v>170</v>
      </c>
      <c r="B197" s="11"/>
      <c r="C197" s="12" t="s">
        <v>184</v>
      </c>
      <c r="D197" s="13">
        <v>1</v>
      </c>
      <c r="E197" s="14">
        <v>0</v>
      </c>
      <c r="F197" s="13">
        <f>(1+E197)*D197</f>
        <v>1</v>
      </c>
      <c r="G197" s="15" t="s">
        <v>21</v>
      </c>
      <c r="H197" s="16">
        <v>137.44499999999999</v>
      </c>
      <c r="I197" s="16">
        <v>365</v>
      </c>
      <c r="J197" s="24">
        <f t="shared" ref="J197" si="46">I197+H197</f>
        <v>502.44499999999999</v>
      </c>
      <c r="K197" s="25">
        <f t="shared" ref="K197" si="47">J197*F197</f>
        <v>502.44499999999999</v>
      </c>
      <c r="L197" s="26"/>
      <c r="M197" s="23"/>
    </row>
    <row r="198" spans="1:13" s="6" customFormat="1" ht="12">
      <c r="A198" s="10" t="str">
        <f>IF(F198&lt;&gt;"",1+MAX($A$5:A197),"")</f>
        <v/>
      </c>
      <c r="B198" s="11"/>
      <c r="C198" s="12"/>
      <c r="D198" s="13"/>
      <c r="E198" s="14"/>
      <c r="F198" s="13"/>
      <c r="G198" s="15"/>
      <c r="H198" s="16"/>
      <c r="I198" s="16"/>
      <c r="J198" s="24"/>
      <c r="K198" s="25"/>
      <c r="L198" s="26"/>
      <c r="M198" s="23"/>
    </row>
    <row r="199" spans="1:13" s="6" customFormat="1" ht="12">
      <c r="A199" s="10" t="str">
        <f>IF(F199&lt;&gt;"",1+MAX($A$5:A198),"")</f>
        <v/>
      </c>
      <c r="B199" s="50"/>
      <c r="C199" s="51" t="s">
        <v>185</v>
      </c>
      <c r="E199" s="14"/>
      <c r="F199" s="13"/>
      <c r="G199" s="15"/>
      <c r="H199" s="15"/>
      <c r="I199" s="15"/>
      <c r="J199" s="24"/>
      <c r="K199" s="25"/>
      <c r="L199" s="26"/>
      <c r="M199" s="23"/>
    </row>
    <row r="200" spans="1:13" s="6" customFormat="1" ht="12">
      <c r="A200" s="10">
        <f>IF(F200&lt;&gt;"",1+MAX($A$5:A199),"")</f>
        <v>171</v>
      </c>
      <c r="B200" s="11"/>
      <c r="C200" s="12" t="s">
        <v>186</v>
      </c>
      <c r="D200" s="13">
        <v>9</v>
      </c>
      <c r="E200" s="14">
        <v>0</v>
      </c>
      <c r="F200" s="13">
        <f t="shared" ref="F200:F206" si="48">(1+E200)*D200</f>
        <v>9</v>
      </c>
      <c r="G200" s="15" t="s">
        <v>21</v>
      </c>
      <c r="H200" s="16">
        <v>105.105</v>
      </c>
      <c r="I200" s="16">
        <v>256</v>
      </c>
      <c r="J200" s="24">
        <f t="shared" ref="J200:J206" si="49">I200+H200</f>
        <v>361.10500000000002</v>
      </c>
      <c r="K200" s="25">
        <f t="shared" ref="K200:K206" si="50">J200*F200</f>
        <v>3249.9450000000002</v>
      </c>
      <c r="L200" s="26"/>
      <c r="M200" s="23"/>
    </row>
    <row r="201" spans="1:13" s="6" customFormat="1" ht="12">
      <c r="A201" s="10">
        <f>IF(F201&lt;&gt;"",1+MAX($A$5:A200),"")</f>
        <v>172</v>
      </c>
      <c r="B201" s="11"/>
      <c r="C201" s="12" t="s">
        <v>187</v>
      </c>
      <c r="D201" s="13">
        <v>6</v>
      </c>
      <c r="E201" s="14">
        <v>0</v>
      </c>
      <c r="F201" s="13">
        <f t="shared" si="48"/>
        <v>6</v>
      </c>
      <c r="G201" s="15" t="s">
        <v>21</v>
      </c>
      <c r="H201" s="16">
        <v>58.8</v>
      </c>
      <c r="I201" s="16">
        <v>176</v>
      </c>
      <c r="J201" s="24">
        <f t="shared" si="49"/>
        <v>234.8</v>
      </c>
      <c r="K201" s="25">
        <f t="shared" si="50"/>
        <v>1408.8000000000002</v>
      </c>
      <c r="L201" s="26"/>
      <c r="M201" s="23"/>
    </row>
    <row r="202" spans="1:13" s="6" customFormat="1" ht="12">
      <c r="A202" s="10">
        <f>IF(F202&lt;&gt;"",1+MAX($A$5:A201),"")</f>
        <v>173</v>
      </c>
      <c r="B202" s="11"/>
      <c r="C202" s="12" t="s">
        <v>188</v>
      </c>
      <c r="D202" s="13">
        <v>2</v>
      </c>
      <c r="E202" s="14">
        <v>0</v>
      </c>
      <c r="F202" s="13">
        <f t="shared" si="48"/>
        <v>2</v>
      </c>
      <c r="G202" s="15" t="s">
        <v>21</v>
      </c>
      <c r="H202" s="16">
        <v>58.8</v>
      </c>
      <c r="I202" s="16">
        <v>176</v>
      </c>
      <c r="J202" s="24">
        <f t="shared" si="49"/>
        <v>234.8</v>
      </c>
      <c r="K202" s="25">
        <f t="shared" si="50"/>
        <v>469.6</v>
      </c>
      <c r="L202" s="26"/>
      <c r="M202" s="23"/>
    </row>
    <row r="203" spans="1:13" s="6" customFormat="1" ht="12">
      <c r="A203" s="10">
        <f>IF(F203&lt;&gt;"",1+MAX($A$5:A202),"")</f>
        <v>174</v>
      </c>
      <c r="B203" s="11"/>
      <c r="C203" s="12" t="s">
        <v>189</v>
      </c>
      <c r="D203" s="13">
        <v>240</v>
      </c>
      <c r="E203" s="14">
        <v>0</v>
      </c>
      <c r="F203" s="13">
        <f t="shared" si="48"/>
        <v>240</v>
      </c>
      <c r="G203" s="15" t="s">
        <v>21</v>
      </c>
      <c r="H203" s="16">
        <v>88.2</v>
      </c>
      <c r="I203" s="16">
        <v>276</v>
      </c>
      <c r="J203" s="24">
        <f t="shared" si="49"/>
        <v>364.2</v>
      </c>
      <c r="K203" s="25">
        <f t="shared" si="50"/>
        <v>87408</v>
      </c>
      <c r="L203" s="26"/>
      <c r="M203" s="23"/>
    </row>
    <row r="204" spans="1:13" s="6" customFormat="1" ht="12">
      <c r="A204" s="10">
        <f>IF(F204&lt;&gt;"",1+MAX($A$5:A203),"")</f>
        <v>175</v>
      </c>
      <c r="B204" s="11"/>
      <c r="C204" s="12" t="s">
        <v>190</v>
      </c>
      <c r="D204" s="13">
        <v>127</v>
      </c>
      <c r="E204" s="14">
        <v>0</v>
      </c>
      <c r="F204" s="13">
        <f t="shared" si="48"/>
        <v>127</v>
      </c>
      <c r="G204" s="15" t="s">
        <v>21</v>
      </c>
      <c r="H204" s="16">
        <v>63.945</v>
      </c>
      <c r="I204" s="16">
        <v>119</v>
      </c>
      <c r="J204" s="24">
        <f t="shared" si="49"/>
        <v>182.94499999999999</v>
      </c>
      <c r="K204" s="25">
        <f t="shared" si="50"/>
        <v>23234.014999999999</v>
      </c>
      <c r="L204" s="26"/>
      <c r="M204" s="23"/>
    </row>
    <row r="205" spans="1:13" s="6" customFormat="1" ht="12">
      <c r="A205" s="10">
        <f>IF(F205&lt;&gt;"",1+MAX($A$5:A204),"")</f>
        <v>176</v>
      </c>
      <c r="B205" s="11"/>
      <c r="C205" s="12" t="s">
        <v>191</v>
      </c>
      <c r="D205" s="13">
        <v>353</v>
      </c>
      <c r="E205" s="14">
        <v>0</v>
      </c>
      <c r="F205" s="13">
        <f t="shared" si="48"/>
        <v>353</v>
      </c>
      <c r="G205" s="15" t="s">
        <v>21</v>
      </c>
      <c r="H205" s="16">
        <v>58.8</v>
      </c>
      <c r="I205" s="16">
        <v>176</v>
      </c>
      <c r="J205" s="24">
        <f t="shared" si="49"/>
        <v>234.8</v>
      </c>
      <c r="K205" s="25">
        <f t="shared" si="50"/>
        <v>82884.400000000009</v>
      </c>
      <c r="L205" s="26"/>
      <c r="M205" s="23"/>
    </row>
    <row r="206" spans="1:13" s="6" customFormat="1" ht="12">
      <c r="A206" s="10">
        <f>IF(F206&lt;&gt;"",1+MAX($A$5:A205),"")</f>
        <v>177</v>
      </c>
      <c r="B206" s="11"/>
      <c r="C206" s="12" t="s">
        <v>192</v>
      </c>
      <c r="D206" s="13">
        <v>240</v>
      </c>
      <c r="E206" s="14">
        <v>0</v>
      </c>
      <c r="F206" s="13">
        <f t="shared" si="48"/>
        <v>240</v>
      </c>
      <c r="G206" s="15" t="s">
        <v>21</v>
      </c>
      <c r="H206" s="16">
        <v>88.2</v>
      </c>
      <c r="I206" s="16">
        <v>213</v>
      </c>
      <c r="J206" s="24">
        <f t="shared" si="49"/>
        <v>301.2</v>
      </c>
      <c r="K206" s="25">
        <f t="shared" si="50"/>
        <v>72288</v>
      </c>
      <c r="L206" s="26"/>
      <c r="M206" s="23"/>
    </row>
    <row r="207" spans="1:13" s="6" customFormat="1" ht="12">
      <c r="A207" s="10" t="str">
        <f>IF(F207&lt;&gt;"",1+MAX($A$5:A206),"")</f>
        <v/>
      </c>
      <c r="B207" s="11"/>
      <c r="C207" s="12"/>
      <c r="D207" s="13"/>
      <c r="E207" s="14"/>
      <c r="F207" s="13"/>
      <c r="G207" s="15"/>
      <c r="H207" s="16"/>
      <c r="I207" s="16"/>
      <c r="J207" s="24"/>
      <c r="K207" s="25"/>
      <c r="L207" s="26"/>
      <c r="M207" s="23"/>
    </row>
    <row r="208" spans="1:13" s="34" customFormat="1" ht="29.25" customHeight="1">
      <c r="A208" s="44" t="str">
        <f>IF(F208&lt;&gt;"",1+MAX(#REF!),"")</f>
        <v/>
      </c>
      <c r="B208" s="45" t="s">
        <v>193</v>
      </c>
      <c r="C208" s="46" t="s">
        <v>194</v>
      </c>
      <c r="D208" s="52"/>
      <c r="E208" s="52"/>
      <c r="F208" s="52"/>
      <c r="G208" s="52"/>
      <c r="H208" s="52"/>
      <c r="I208" s="52"/>
      <c r="J208" s="52"/>
      <c r="K208" s="52"/>
      <c r="L208" s="48">
        <f>SUM(K209:K229)</f>
        <v>295137.44800000003</v>
      </c>
      <c r="M208" s="49"/>
    </row>
    <row r="209" spans="1:13" s="6" customFormat="1" ht="12">
      <c r="A209" s="10" t="str">
        <f>IF(F209&lt;&gt;"",1+MAX($A$5:A208),"")</f>
        <v/>
      </c>
      <c r="B209" s="11"/>
      <c r="C209" s="12"/>
      <c r="D209" s="13"/>
      <c r="E209" s="14"/>
      <c r="F209" s="13"/>
      <c r="G209" s="15"/>
      <c r="H209" s="16"/>
      <c r="I209" s="16"/>
      <c r="J209" s="24"/>
      <c r="K209" s="25"/>
      <c r="L209" s="26"/>
      <c r="M209" s="23"/>
    </row>
    <row r="210" spans="1:13" s="6" customFormat="1" ht="12">
      <c r="A210" s="10" t="str">
        <f>IF(F210&lt;&gt;"",1+MAX($A$5:A209),"")</f>
        <v/>
      </c>
      <c r="B210" s="50"/>
      <c r="C210" s="51" t="s">
        <v>195</v>
      </c>
      <c r="E210" s="14"/>
      <c r="F210" s="13"/>
      <c r="G210" s="15"/>
      <c r="H210" s="15"/>
      <c r="I210" s="15"/>
      <c r="J210" s="24"/>
      <c r="K210" s="25"/>
      <c r="L210" s="26"/>
      <c r="M210" s="23"/>
    </row>
    <row r="211" spans="1:13" s="6" customFormat="1" ht="12">
      <c r="A211" s="10">
        <f>IF(F211&lt;&gt;"",1+MAX($A$5:A210),"")</f>
        <v>178</v>
      </c>
      <c r="B211" s="11"/>
      <c r="C211" s="19" t="s">
        <v>28</v>
      </c>
      <c r="D211" s="13">
        <v>21600</v>
      </c>
      <c r="E211" s="14">
        <v>0.1</v>
      </c>
      <c r="F211" s="13">
        <f t="shared" ref="F211:F216" si="51">(1+E211)*D211</f>
        <v>23760.000000000004</v>
      </c>
      <c r="G211" s="15" t="s">
        <v>19</v>
      </c>
      <c r="H211" s="16">
        <v>2.37405</v>
      </c>
      <c r="I211" s="16">
        <v>1.56</v>
      </c>
      <c r="J211" s="24">
        <f t="shared" ref="J211" si="52">I211+H211</f>
        <v>3.93405</v>
      </c>
      <c r="K211" s="25">
        <f t="shared" ref="K211" si="53">J211*F211</f>
        <v>93473.02800000002</v>
      </c>
      <c r="L211" s="26"/>
      <c r="M211" s="23"/>
    </row>
    <row r="212" spans="1:13" s="6" customFormat="1" ht="12">
      <c r="A212" s="10">
        <f>IF(F212&lt;&gt;"",1+MAX($A$5:A211),"")</f>
        <v>179</v>
      </c>
      <c r="B212" s="11"/>
      <c r="C212" s="20" t="s">
        <v>29</v>
      </c>
      <c r="D212" s="13">
        <f>ROUNDUP(D211*8%,0)</f>
        <v>1728</v>
      </c>
      <c r="E212" s="14">
        <v>0</v>
      </c>
      <c r="F212" s="13">
        <f t="shared" si="51"/>
        <v>1728</v>
      </c>
      <c r="G212" s="15" t="s">
        <v>21</v>
      </c>
      <c r="H212" s="16"/>
      <c r="I212" s="16"/>
      <c r="J212" s="24"/>
      <c r="K212" s="25"/>
      <c r="L212" s="26"/>
      <c r="M212" s="23"/>
    </row>
    <row r="213" spans="1:13" s="6" customFormat="1" ht="12">
      <c r="A213" s="10">
        <f>IF(F213&lt;&gt;"",1+MAX($A$5:A212),"")</f>
        <v>180</v>
      </c>
      <c r="B213" s="11"/>
      <c r="C213" s="20" t="s">
        <v>30</v>
      </c>
      <c r="D213" s="13">
        <f>ROUNDUP(D211/10,0)</f>
        <v>2160</v>
      </c>
      <c r="E213" s="14">
        <v>0</v>
      </c>
      <c r="F213" s="13">
        <f t="shared" si="51"/>
        <v>2160</v>
      </c>
      <c r="G213" s="15" t="s">
        <v>21</v>
      </c>
      <c r="H213" s="16"/>
      <c r="I213" s="16"/>
      <c r="J213" s="24"/>
      <c r="K213" s="25"/>
      <c r="L213" s="26"/>
      <c r="M213" s="23"/>
    </row>
    <row r="214" spans="1:13" s="6" customFormat="1" ht="12">
      <c r="A214" s="10">
        <f>IF(F214&lt;&gt;"",1+MAX($A$5:A213),"")</f>
        <v>181</v>
      </c>
      <c r="B214" s="11"/>
      <c r="C214" s="20" t="s">
        <v>31</v>
      </c>
      <c r="D214" s="13">
        <f>ROUNDUP(D211/9.2,0)+ROUNDUP(D211*4%,0)</f>
        <v>3212</v>
      </c>
      <c r="E214" s="14">
        <v>0</v>
      </c>
      <c r="F214" s="13">
        <f t="shared" si="51"/>
        <v>3212</v>
      </c>
      <c r="G214" s="15" t="s">
        <v>21</v>
      </c>
      <c r="H214" s="16"/>
      <c r="I214" s="16"/>
      <c r="J214" s="24"/>
      <c r="K214" s="25"/>
      <c r="L214" s="26"/>
      <c r="M214" s="23"/>
    </row>
    <row r="215" spans="1:13" s="6" customFormat="1" ht="12">
      <c r="A215" s="10">
        <f>IF(F215&lt;&gt;"",1+MAX($A$5:A214),"")</f>
        <v>182</v>
      </c>
      <c r="B215" s="11"/>
      <c r="C215" s="20" t="s">
        <v>26</v>
      </c>
      <c r="D215" s="13">
        <f>ROUNDUP(D211/9.2,0)+ROUNDUP(D211*9%,0)</f>
        <v>4292</v>
      </c>
      <c r="E215" s="14">
        <v>0</v>
      </c>
      <c r="F215" s="13">
        <f t="shared" si="51"/>
        <v>4292</v>
      </c>
      <c r="G215" s="15" t="s">
        <v>21</v>
      </c>
      <c r="H215" s="16"/>
      <c r="I215" s="16"/>
      <c r="J215" s="24"/>
      <c r="K215" s="25"/>
      <c r="L215" s="26"/>
      <c r="M215" s="23"/>
    </row>
    <row r="216" spans="1:13" s="6" customFormat="1" ht="12">
      <c r="A216" s="10">
        <f>IF(F216&lt;&gt;"",1+MAX($A$5:A215),"")</f>
        <v>183</v>
      </c>
      <c r="B216" s="11"/>
      <c r="C216" s="20" t="s">
        <v>27</v>
      </c>
      <c r="D216" s="13">
        <f>ROUNDUP(D211/9.2,0)+ROUNDUP(D211*9%,0)</f>
        <v>4292</v>
      </c>
      <c r="E216" s="14">
        <v>0</v>
      </c>
      <c r="F216" s="13">
        <f t="shared" si="51"/>
        <v>4292</v>
      </c>
      <c r="G216" s="15" t="s">
        <v>21</v>
      </c>
      <c r="H216" s="16"/>
      <c r="I216" s="16"/>
      <c r="J216" s="24"/>
      <c r="K216" s="25"/>
      <c r="L216" s="26"/>
      <c r="M216" s="23"/>
    </row>
    <row r="217" spans="1:13" s="6" customFormat="1" ht="12">
      <c r="A217" s="10" t="str">
        <f>IF(F217&lt;&gt;"",1+MAX($A$5:A216),"")</f>
        <v/>
      </c>
      <c r="B217" s="11"/>
      <c r="C217" s="12"/>
      <c r="D217" s="13"/>
      <c r="E217" s="14"/>
      <c r="F217" s="13"/>
      <c r="G217" s="15"/>
      <c r="H217" s="16"/>
      <c r="I217" s="16"/>
      <c r="J217" s="24"/>
      <c r="K217" s="25"/>
      <c r="L217" s="26"/>
      <c r="M217" s="23"/>
    </row>
    <row r="218" spans="1:13" s="6" customFormat="1" ht="12">
      <c r="A218" s="10" t="str">
        <f>IF(F218&lt;&gt;"",1+MAX($A$5:A217),"")</f>
        <v/>
      </c>
      <c r="B218" s="50"/>
      <c r="C218" s="51" t="s">
        <v>196</v>
      </c>
      <c r="E218" s="14"/>
      <c r="F218" s="13"/>
      <c r="G218" s="15"/>
      <c r="H218" s="15"/>
      <c r="I218" s="15"/>
      <c r="J218" s="24"/>
      <c r="K218" s="25"/>
      <c r="L218" s="26"/>
      <c r="M218" s="23"/>
    </row>
    <row r="219" spans="1:13" s="6" customFormat="1" ht="12">
      <c r="A219" s="10">
        <f>IF(F219&lt;&gt;"",1+MAX($A$5:A218),"")</f>
        <v>184</v>
      </c>
      <c r="B219" s="11"/>
      <c r="C219" s="12" t="s">
        <v>197</v>
      </c>
      <c r="D219" s="13">
        <v>12000</v>
      </c>
      <c r="E219" s="14">
        <v>0.1</v>
      </c>
      <c r="F219" s="13">
        <f>(1+E219)*D219</f>
        <v>13200.000000000002</v>
      </c>
      <c r="G219" s="15" t="s">
        <v>19</v>
      </c>
      <c r="H219" s="16">
        <v>0.33074999999999999</v>
      </c>
      <c r="I219" s="16">
        <v>0.34</v>
      </c>
      <c r="J219" s="24">
        <f t="shared" ref="J219:J220" si="54">I219+H219</f>
        <v>0.67074999999999996</v>
      </c>
      <c r="K219" s="25">
        <f t="shared" ref="K219:K220" si="55">J219*F219</f>
        <v>8853.9000000000015</v>
      </c>
      <c r="L219" s="26"/>
      <c r="M219" s="23"/>
    </row>
    <row r="220" spans="1:13" s="6" customFormat="1" ht="12">
      <c r="A220" s="10">
        <f>IF(F220&lt;&gt;"",1+MAX($A$5:A219),"")</f>
        <v>185</v>
      </c>
      <c r="B220" s="11"/>
      <c r="C220" s="12" t="s">
        <v>198</v>
      </c>
      <c r="D220" s="13">
        <v>9600</v>
      </c>
      <c r="E220" s="14">
        <v>0.1</v>
      </c>
      <c r="F220" s="13">
        <f>(1+E220)*D220</f>
        <v>10560</v>
      </c>
      <c r="G220" s="15" t="s">
        <v>19</v>
      </c>
      <c r="H220" s="16">
        <v>0.33074999999999999</v>
      </c>
      <c r="I220" s="16">
        <v>0.34</v>
      </c>
      <c r="J220" s="24">
        <f t="shared" si="54"/>
        <v>0.67074999999999996</v>
      </c>
      <c r="K220" s="25">
        <f t="shared" si="55"/>
        <v>7083.12</v>
      </c>
      <c r="L220" s="26"/>
      <c r="M220" s="23"/>
    </row>
    <row r="221" spans="1:13" s="6" customFormat="1" ht="12">
      <c r="A221" s="10" t="str">
        <f>IF(F221&lt;&gt;"",1+MAX($A$5:A220),"")</f>
        <v/>
      </c>
      <c r="B221" s="11"/>
      <c r="C221" s="12"/>
      <c r="D221" s="13"/>
      <c r="E221" s="14"/>
      <c r="F221" s="13"/>
      <c r="G221" s="15"/>
      <c r="H221" s="16"/>
      <c r="I221" s="16"/>
      <c r="J221" s="24"/>
      <c r="K221" s="25"/>
      <c r="L221" s="26"/>
      <c r="M221" s="23"/>
    </row>
    <row r="222" spans="1:13" s="6" customFormat="1" ht="12">
      <c r="A222" s="10" t="str">
        <f>IF(F222&lt;&gt;"",1+MAX($A$5:A221),"")</f>
        <v/>
      </c>
      <c r="B222" s="50"/>
      <c r="C222" s="51" t="s">
        <v>199</v>
      </c>
      <c r="E222" s="14"/>
      <c r="F222" s="13"/>
      <c r="G222" s="15"/>
      <c r="H222" s="15"/>
      <c r="I222" s="15"/>
      <c r="J222" s="24"/>
      <c r="K222" s="25"/>
      <c r="L222" s="26"/>
      <c r="M222" s="23"/>
    </row>
    <row r="223" spans="1:13" s="6" customFormat="1" ht="12">
      <c r="A223" s="10">
        <f>IF(F223&lt;&gt;"",1+MAX($A$5:A222),"")</f>
        <v>186</v>
      </c>
      <c r="B223" s="11"/>
      <c r="C223" s="12" t="s">
        <v>200</v>
      </c>
      <c r="D223" s="13">
        <v>240</v>
      </c>
      <c r="E223" s="14">
        <v>0</v>
      </c>
      <c r="F223" s="13">
        <f>(1+E223)*D223</f>
        <v>240</v>
      </c>
      <c r="G223" s="15" t="s">
        <v>21</v>
      </c>
      <c r="H223" s="16">
        <v>137.44499999999999</v>
      </c>
      <c r="I223" s="16">
        <v>430</v>
      </c>
      <c r="J223" s="24">
        <f t="shared" ref="J223:J225" si="56">I223+H223</f>
        <v>567.44499999999994</v>
      </c>
      <c r="K223" s="25">
        <f t="shared" ref="K223:K225" si="57">J223*F223</f>
        <v>136186.79999999999</v>
      </c>
      <c r="L223" s="26"/>
      <c r="M223" s="23"/>
    </row>
    <row r="224" spans="1:13" s="6" customFormat="1" ht="12">
      <c r="A224" s="10">
        <f>IF(F224&lt;&gt;"",1+MAX($A$5:A223),"")</f>
        <v>187</v>
      </c>
      <c r="B224" s="11"/>
      <c r="C224" s="12" t="s">
        <v>201</v>
      </c>
      <c r="D224" s="13">
        <v>240</v>
      </c>
      <c r="E224" s="14">
        <v>0</v>
      </c>
      <c r="F224" s="13">
        <f>(1+E224)*D224</f>
        <v>240</v>
      </c>
      <c r="G224" s="15" t="s">
        <v>21</v>
      </c>
      <c r="H224" s="16">
        <v>44.1</v>
      </c>
      <c r="I224" s="16">
        <v>56</v>
      </c>
      <c r="J224" s="24">
        <f t="shared" si="56"/>
        <v>100.1</v>
      </c>
      <c r="K224" s="25">
        <f t="shared" si="57"/>
        <v>24024</v>
      </c>
      <c r="L224" s="26"/>
      <c r="M224" s="23"/>
    </row>
    <row r="225" spans="1:13" s="6" customFormat="1" ht="12">
      <c r="A225" s="10">
        <f>IF(F225&lt;&gt;"",1+MAX($A$5:A224),"")</f>
        <v>188</v>
      </c>
      <c r="B225" s="11"/>
      <c r="C225" s="12" t="s">
        <v>202</v>
      </c>
      <c r="D225" s="13">
        <v>240</v>
      </c>
      <c r="E225" s="14">
        <v>0</v>
      </c>
      <c r="F225" s="13">
        <f>(1+E225)*D225</f>
        <v>240</v>
      </c>
      <c r="G225" s="15" t="s">
        <v>21</v>
      </c>
      <c r="H225" s="16">
        <v>44.1</v>
      </c>
      <c r="I225" s="16">
        <v>56</v>
      </c>
      <c r="J225" s="24">
        <f t="shared" si="56"/>
        <v>100.1</v>
      </c>
      <c r="K225" s="25">
        <f t="shared" si="57"/>
        <v>24024</v>
      </c>
      <c r="L225" s="26"/>
      <c r="M225" s="23"/>
    </row>
    <row r="226" spans="1:13" s="6" customFormat="1" ht="12">
      <c r="A226" s="10" t="str">
        <f>IF(F226&lt;&gt;"",1+MAX($A$5:A225),"")</f>
        <v/>
      </c>
      <c r="B226" s="11"/>
      <c r="C226" s="12"/>
      <c r="D226" s="13"/>
      <c r="E226" s="14"/>
      <c r="F226" s="13"/>
      <c r="G226" s="15"/>
      <c r="H226" s="16"/>
      <c r="I226" s="16"/>
      <c r="J226" s="24"/>
      <c r="K226" s="25"/>
      <c r="L226" s="26"/>
      <c r="M226" s="23"/>
    </row>
    <row r="227" spans="1:13" s="6" customFormat="1" ht="12">
      <c r="A227" s="10" t="str">
        <f>IF(F227&lt;&gt;"",1+MAX($A$5:A226),"")</f>
        <v/>
      </c>
      <c r="B227" s="50"/>
      <c r="C227" s="51" t="s">
        <v>203</v>
      </c>
      <c r="E227" s="14"/>
      <c r="F227" s="13"/>
      <c r="G227" s="15"/>
      <c r="H227" s="15"/>
      <c r="I227" s="15"/>
      <c r="J227" s="24"/>
      <c r="K227" s="25"/>
      <c r="L227" s="26"/>
      <c r="M227" s="23"/>
    </row>
    <row r="228" spans="1:13" s="6" customFormat="1" ht="12">
      <c r="A228" s="10">
        <f>IF(F228&lt;&gt;"",1+MAX($A$5:A227),"")</f>
        <v>189</v>
      </c>
      <c r="B228" s="11"/>
      <c r="C228" s="12" t="s">
        <v>204</v>
      </c>
      <c r="D228" s="13">
        <v>1</v>
      </c>
      <c r="E228" s="14">
        <v>0</v>
      </c>
      <c r="F228" s="13">
        <f>(1+E228)*D228</f>
        <v>1</v>
      </c>
      <c r="G228" s="15" t="s">
        <v>21</v>
      </c>
      <c r="H228" s="16">
        <v>88.2</v>
      </c>
      <c r="I228" s="16">
        <v>388</v>
      </c>
      <c r="J228" s="24">
        <f t="shared" ref="J228:J229" si="58">I228+H228</f>
        <v>476.2</v>
      </c>
      <c r="K228" s="25">
        <f t="shared" ref="K228:K229" si="59">J228*F228</f>
        <v>476.2</v>
      </c>
      <c r="L228" s="26"/>
      <c r="M228" s="23"/>
    </row>
    <row r="229" spans="1:13" s="6" customFormat="1" ht="12">
      <c r="A229" s="10">
        <f>IF(F229&lt;&gt;"",1+MAX($A$5:A228),"")</f>
        <v>190</v>
      </c>
      <c r="B229" s="11"/>
      <c r="C229" s="12" t="s">
        <v>205</v>
      </c>
      <c r="D229" s="13">
        <v>2</v>
      </c>
      <c r="E229" s="14">
        <v>0</v>
      </c>
      <c r="F229" s="13">
        <f>(1+E229)*D229</f>
        <v>2</v>
      </c>
      <c r="G229" s="15" t="s">
        <v>21</v>
      </c>
      <c r="H229" s="16">
        <v>88.2</v>
      </c>
      <c r="I229" s="16">
        <v>420</v>
      </c>
      <c r="J229" s="24">
        <f t="shared" si="58"/>
        <v>508.2</v>
      </c>
      <c r="K229" s="25">
        <f t="shared" si="59"/>
        <v>1016.4</v>
      </c>
      <c r="L229" s="26"/>
      <c r="M229" s="23"/>
    </row>
    <row r="230" spans="1:13" s="6" customFormat="1" ht="12">
      <c r="A230" s="10" t="str">
        <f>IF(F230&lt;&gt;"",1+MAX($A$5:A229),"")</f>
        <v/>
      </c>
      <c r="B230" s="11"/>
      <c r="C230" s="12"/>
      <c r="D230" s="13"/>
      <c r="E230" s="14"/>
      <c r="F230" s="13"/>
      <c r="G230" s="15"/>
      <c r="H230" s="16"/>
      <c r="I230" s="16"/>
      <c r="J230" s="24"/>
      <c r="K230" s="25"/>
      <c r="L230" s="26"/>
      <c r="M230" s="23"/>
    </row>
    <row r="231" spans="1:13" s="34" customFormat="1" ht="30.75" customHeight="1">
      <c r="A231" s="53" t="s">
        <v>206</v>
      </c>
      <c r="B231" s="54"/>
      <c r="C231" s="54"/>
      <c r="D231" s="54"/>
      <c r="E231" s="54"/>
      <c r="F231" s="54"/>
      <c r="G231" s="54"/>
      <c r="H231" s="54"/>
      <c r="I231" s="54"/>
      <c r="J231" s="55"/>
      <c r="K231" s="56"/>
      <c r="L231" s="57">
        <f>SUM(L5:L230)</f>
        <v>2745763.0280499994</v>
      </c>
    </row>
    <row r="232" spans="1:13" s="34" customFormat="1" ht="15.75">
      <c r="A232" s="58" t="s">
        <v>207</v>
      </c>
      <c r="B232" s="59"/>
      <c r="C232" s="59"/>
      <c r="D232" s="60">
        <v>0.09</v>
      </c>
      <c r="E232" s="59"/>
      <c r="F232" s="59"/>
      <c r="G232" s="60"/>
      <c r="H232" s="60"/>
      <c r="I232" s="60"/>
      <c r="J232" s="61"/>
      <c r="K232" s="62"/>
      <c r="L232" s="63">
        <f>L231*D232</f>
        <v>247118.67252449994</v>
      </c>
    </row>
    <row r="233" spans="1:13" s="34" customFormat="1" ht="15.75">
      <c r="A233" s="58" t="s">
        <v>208</v>
      </c>
      <c r="B233" s="59"/>
      <c r="C233" s="59"/>
      <c r="D233" s="60">
        <v>0.08</v>
      </c>
      <c r="E233" s="59"/>
      <c r="F233" s="59"/>
      <c r="G233" s="60"/>
      <c r="H233" s="60"/>
      <c r="I233" s="60"/>
      <c r="J233" s="61"/>
      <c r="K233" s="62"/>
      <c r="L233" s="63">
        <f>L231*D233</f>
        <v>219661.04224399995</v>
      </c>
    </row>
    <row r="234" spans="1:13" s="34" customFormat="1" ht="15.75">
      <c r="A234" s="58" t="s">
        <v>209</v>
      </c>
      <c r="B234" s="59"/>
      <c r="C234" s="59"/>
      <c r="D234" s="60">
        <v>0.05</v>
      </c>
      <c r="E234" s="59"/>
      <c r="F234" s="59"/>
      <c r="G234" s="60"/>
      <c r="H234" s="60"/>
      <c r="I234" s="60"/>
      <c r="J234" s="61"/>
      <c r="K234" s="62"/>
      <c r="L234" s="63">
        <f>L231*D234</f>
        <v>137288.15140249996</v>
      </c>
    </row>
    <row r="235" spans="1:13" s="34" customFormat="1" ht="15.75">
      <c r="A235" s="58" t="s">
        <v>210</v>
      </c>
      <c r="B235" s="59"/>
      <c r="C235" s="59"/>
      <c r="D235" s="60">
        <v>0.03</v>
      </c>
      <c r="E235" s="59"/>
      <c r="F235" s="59"/>
      <c r="G235" s="60"/>
      <c r="H235" s="60"/>
      <c r="I235" s="60"/>
      <c r="J235" s="61"/>
      <c r="K235" s="62"/>
      <c r="L235" s="63">
        <f>L231*D235</f>
        <v>82372.890841499975</v>
      </c>
    </row>
    <row r="236" spans="1:13" s="34" customFormat="1" ht="26.25" customHeight="1">
      <c r="A236" s="64" t="s">
        <v>211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7">
        <f>SUM(L231:L235)</f>
        <v>3432203.7850624993</v>
      </c>
    </row>
  </sheetData>
  <mergeCells count="1">
    <mergeCell ref="A4:C4"/>
  </mergeCells>
  <printOptions horizontalCentered="1" verticalCentered="1"/>
  <pageMargins left="0.7" right="0.7" top="0.75" bottom="0.75" header="0.3" footer="0.3"/>
  <pageSetup scale="45" fitToHeight="0" orientation="portrait"/>
  <rowBreaks count="2" manualBreakCount="2">
    <brk id="106" max="11" man="1"/>
    <brk id="213" max="11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opLeftCell="A25" workbookViewId="0">
      <selection activeCell="B34" sqref="B34"/>
    </sheetView>
  </sheetViews>
  <sheetFormatPr defaultColWidth="9" defaultRowHeight="15"/>
  <cols>
    <col min="2" max="2" width="69.6640625" style="2" customWidth="1"/>
  </cols>
  <sheetData>
    <row r="1" spans="2:3" ht="15.75">
      <c r="B1" s="2" t="s">
        <v>212</v>
      </c>
      <c r="C1" s="3" t="s">
        <v>213</v>
      </c>
    </row>
    <row r="2" spans="2:3">
      <c r="B2" s="2" t="s">
        <v>214</v>
      </c>
    </row>
    <row r="3" spans="2:3">
      <c r="B3" s="2" t="s">
        <v>215</v>
      </c>
    </row>
    <row r="4" spans="2:3" ht="30">
      <c r="B4" s="2" t="s">
        <v>216</v>
      </c>
    </row>
    <row r="5" spans="2:3">
      <c r="B5" s="2" t="s">
        <v>217</v>
      </c>
    </row>
    <row r="6" spans="2:3" ht="30">
      <c r="B6" s="2" t="s">
        <v>218</v>
      </c>
    </row>
    <row r="7" spans="2:3" ht="28.5" customHeight="1">
      <c r="B7" s="2" t="s">
        <v>219</v>
      </c>
    </row>
    <row r="8" spans="2:3">
      <c r="B8" s="2" t="s">
        <v>220</v>
      </c>
    </row>
    <row r="9" spans="2:3" ht="30">
      <c r="B9" s="2" t="s">
        <v>221</v>
      </c>
    </row>
    <row r="10" spans="2:3">
      <c r="B10" s="2" t="s">
        <v>222</v>
      </c>
    </row>
    <row r="11" spans="2:3">
      <c r="B11" s="2" t="s">
        <v>223</v>
      </c>
    </row>
    <row r="12" spans="2:3" ht="30">
      <c r="B12" s="2" t="s">
        <v>224</v>
      </c>
    </row>
    <row r="13" spans="2:3">
      <c r="B13" s="2" t="s">
        <v>225</v>
      </c>
    </row>
    <row r="14" spans="2:3" s="1" customFormat="1" ht="31.5" customHeight="1">
      <c r="B14" s="4" t="s">
        <v>226</v>
      </c>
    </row>
    <row r="15" spans="2:3" ht="30">
      <c r="B15" s="2" t="s">
        <v>227</v>
      </c>
    </row>
    <row r="16" spans="2:3" ht="30">
      <c r="B16" s="2" t="s">
        <v>228</v>
      </c>
    </row>
    <row r="17" spans="2:3" ht="15.75">
      <c r="C17" s="3"/>
    </row>
    <row r="18" spans="2:3" ht="30.75">
      <c r="B18" s="5" t="s">
        <v>229</v>
      </c>
      <c r="C18" s="3" t="s">
        <v>230</v>
      </c>
    </row>
    <row r="19" spans="2:3" ht="30">
      <c r="B19" s="5" t="s">
        <v>231</v>
      </c>
    </row>
    <row r="20" spans="2:3" ht="30">
      <c r="B20" s="5" t="s">
        <v>232</v>
      </c>
    </row>
    <row r="21" spans="2:3" ht="30">
      <c r="B21" s="5" t="s">
        <v>233</v>
      </c>
    </row>
    <row r="22" spans="2:3" ht="30">
      <c r="B22" s="5" t="s">
        <v>234</v>
      </c>
    </row>
    <row r="23" spans="2:3" ht="30">
      <c r="B23" s="5" t="s">
        <v>235</v>
      </c>
    </row>
    <row r="24" spans="2:3" ht="30">
      <c r="B24" s="5" t="s">
        <v>236</v>
      </c>
    </row>
    <row r="25" spans="2:3" ht="30">
      <c r="B25" s="5" t="s">
        <v>237</v>
      </c>
    </row>
    <row r="26" spans="2:3" ht="30">
      <c r="B26" s="5" t="s">
        <v>238</v>
      </c>
    </row>
    <row r="27" spans="2:3" ht="30">
      <c r="B27" s="5" t="s">
        <v>239</v>
      </c>
    </row>
    <row r="28" spans="2:3">
      <c r="B28" s="5" t="s">
        <v>240</v>
      </c>
    </row>
    <row r="29" spans="2:3" ht="30">
      <c r="B29" s="5" t="s">
        <v>241</v>
      </c>
    </row>
    <row r="30" spans="2:3">
      <c r="B30" s="5" t="s">
        <v>242</v>
      </c>
    </row>
    <row r="31" spans="2:3">
      <c r="B31" s="5" t="s">
        <v>243</v>
      </c>
    </row>
    <row r="32" spans="2:3">
      <c r="B32" s="5" t="s">
        <v>244</v>
      </c>
    </row>
    <row r="33" spans="2:4" ht="30">
      <c r="B33" s="5" t="s">
        <v>245</v>
      </c>
    </row>
    <row r="34" spans="2:4" ht="30">
      <c r="B34" s="5" t="s">
        <v>246</v>
      </c>
    </row>
    <row r="35" spans="2:4">
      <c r="B35" s="5" t="s">
        <v>247</v>
      </c>
    </row>
    <row r="36" spans="2:4">
      <c r="B36" s="5" t="s">
        <v>248</v>
      </c>
    </row>
    <row r="37" spans="2:4">
      <c r="B37" s="5" t="s">
        <v>249</v>
      </c>
    </row>
    <row r="38" spans="2:4" ht="15.75">
      <c r="C38" s="3"/>
      <c r="D38" s="3"/>
    </row>
    <row r="39" spans="2:4" ht="30.75">
      <c r="B39" s="5" t="s">
        <v>250</v>
      </c>
      <c r="C39" s="3" t="s">
        <v>251</v>
      </c>
    </row>
    <row r="40" spans="2:4" ht="30">
      <c r="B40" s="5" t="s">
        <v>252</v>
      </c>
    </row>
    <row r="41" spans="2:4">
      <c r="B41" s="5" t="s">
        <v>253</v>
      </c>
    </row>
    <row r="42" spans="2:4">
      <c r="B42" s="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Chart1</vt:lpstr>
      <vt:lpstr>Sheet1</vt:lpstr>
      <vt:lpstr>Estimate Statement</vt:lpstr>
      <vt:lpstr>Sheet2</vt:lpstr>
      <vt:lpstr>'Estimate Statement'!Print_Area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anime77751@gmail.com</cp:lastModifiedBy>
  <cp:lastPrinted>2021-07-16T15:13:00Z</cp:lastPrinted>
  <dcterms:created xsi:type="dcterms:W3CDTF">2004-05-05T14:08:00Z</dcterms:created>
  <dcterms:modified xsi:type="dcterms:W3CDTF">2024-05-30T11:15:54Z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A577AAC397614247BCAE806F350556AE_13</vt:lpwstr>
  </property>
  <property fmtid="{D5CDD505-2E9C-101B-9397-08002B2CF9AE}" pid="4" name="KSOProductBuildVer">
    <vt:lpwstr>1033-12.2.0.13266</vt:lpwstr>
  </property>
</Properties>
</file>